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589" activeTab="1"/>
  </bookViews>
  <sheets>
    <sheet name="Bilans" sheetId="1" r:id="rId1"/>
    <sheet name="RZiS" sheetId="2" r:id="rId2"/>
  </sheets>
  <definedNames>
    <definedName name="_xlnm.Print_Area" localSheetId="0">'Bilans'!$A$1:$Y$50</definedName>
    <definedName name="_xlnm.Print_Area" localSheetId="1">'RZiS'!$A$1:$Y$50</definedName>
  </definedNames>
  <calcPr fullCalcOnLoad="1"/>
</workbook>
</file>

<file path=xl/sharedStrings.xml><?xml version="1.0" encoding="utf-8"?>
<sst xmlns="http://schemas.openxmlformats.org/spreadsheetml/2006/main" count="150" uniqueCount="102">
  <si>
    <t>w zł i gr.</t>
  </si>
  <si>
    <t>Lp.</t>
  </si>
  <si>
    <t>Nazwa jednostki</t>
  </si>
  <si>
    <t>Działalność gospodarcza</t>
  </si>
  <si>
    <t>Zysk/strata brutto</t>
  </si>
  <si>
    <t>Podatek dochodowy od osób prawnych</t>
  </si>
  <si>
    <t>Zysk/strata netto</t>
  </si>
  <si>
    <t>wynik końcowy</t>
  </si>
  <si>
    <t>w tym</t>
  </si>
  <si>
    <t>Pozostałe operacyjne</t>
  </si>
  <si>
    <t>Finansowe</t>
  </si>
  <si>
    <t>Działalności odpłatnej</t>
  </si>
  <si>
    <t>Działalności nieodpłatnej</t>
  </si>
  <si>
    <t>przychody</t>
  </si>
  <si>
    <t>koszty</t>
  </si>
  <si>
    <t>zysk</t>
  </si>
  <si>
    <t>strata</t>
  </si>
  <si>
    <t>Główna Kwatera ZHP</t>
  </si>
  <si>
    <t>O DH Gdańsk</t>
  </si>
  <si>
    <t>HOM Puck</t>
  </si>
  <si>
    <t>OH Chorzów</t>
  </si>
  <si>
    <t>SZAiL</t>
  </si>
  <si>
    <t>Muzeum Harcerstwa</t>
  </si>
  <si>
    <t>w zł i gr</t>
  </si>
  <si>
    <t>fundusz statutowy</t>
  </si>
  <si>
    <t>zysk  (strata)             z lat ubiegłych</t>
  </si>
  <si>
    <t>Rezerwy na zobowiązania</t>
  </si>
  <si>
    <t>Rozliczenia między  okresowe</t>
  </si>
  <si>
    <t>OSW ZHP,,Perkoz"</t>
  </si>
  <si>
    <t>Działalność statutowa pożytku publicznego</t>
  </si>
  <si>
    <t>Zobowiązania krótkoterminowe</t>
  </si>
  <si>
    <t>HOCP Rumia</t>
  </si>
  <si>
    <t>Przychody                     z działalności statutowej pożytku publicznego</t>
  </si>
  <si>
    <t>Koszty realizacji zadań statutowych pożytku publicznego</t>
  </si>
  <si>
    <t xml:space="preserve"> </t>
  </si>
  <si>
    <t>Zobowiązania długoterminowe</t>
  </si>
  <si>
    <t>Komenda</t>
  </si>
  <si>
    <t>Razem Związek Harcerstwa Polskiego łączny</t>
  </si>
  <si>
    <t>Chorągiew Białostocka ZHP</t>
  </si>
  <si>
    <t>Chorągiew Gdańska  ZHP</t>
  </si>
  <si>
    <t>Chorągiew Dolnośląska ZHP</t>
  </si>
  <si>
    <t>Chorągiew Kielecka ZHP</t>
  </si>
  <si>
    <t>Chorągiew Krakowska ZHP</t>
  </si>
  <si>
    <t>Związek Harcerstwa Polskiego</t>
  </si>
  <si>
    <t>Chorągiew Kujawsko-Pomorska ZHP</t>
  </si>
  <si>
    <t>Chorągiew Lubelska ZHP</t>
  </si>
  <si>
    <t>Chorągiew Łódzka ZHP</t>
  </si>
  <si>
    <t>wyłączenia - wzajemne rozrachunki</t>
  </si>
  <si>
    <t>ZWIĄZEK HARCERSTWA POLSKIEGO (ŁĄCZNY)</t>
  </si>
  <si>
    <t>Chorągiew Warmińsko-Mazurska ZHP</t>
  </si>
  <si>
    <t xml:space="preserve">Chorągiew Mazowiecka ZHP </t>
  </si>
  <si>
    <t>Chorągiew Opolska ZHP</t>
  </si>
  <si>
    <t>Chorągiew Podkarpacka ZHP</t>
  </si>
  <si>
    <t>Chorągiew Stołeczna ZHP</t>
  </si>
  <si>
    <t>Chorągiew Śląska ZHP</t>
  </si>
  <si>
    <t>Chorągiew Wielkopolska ZHP</t>
  </si>
  <si>
    <t>Chorągiew Zachodniopomorska ZHP</t>
  </si>
  <si>
    <t>Chorągiew Ziemi Lubuskiej ZHP</t>
  </si>
  <si>
    <t>wyłączenia - wzajemne obroty</t>
  </si>
  <si>
    <t>Centrum Dialogu Kostiuchnówka</t>
  </si>
  <si>
    <t>OSW ZHP,,Nadwarciański Gród"</t>
  </si>
  <si>
    <t>Koszty ogólnego zarządu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</si>
  <si>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</si>
  <si>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</si>
  <si>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</si>
  <si>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</si>
  <si>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</si>
  <si>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AKTYWA TRWAŁE</t>
  </si>
  <si>
    <t xml:space="preserve">AKTYWA </t>
  </si>
  <si>
    <t xml:space="preserve">trwałe razem </t>
  </si>
  <si>
    <t>AKTYWA RAZEM</t>
  </si>
  <si>
    <t>AKTYWA OBROTOWE</t>
  </si>
  <si>
    <t>Zapasy</t>
  </si>
  <si>
    <t>Należności krótkoterminowe</t>
  </si>
  <si>
    <t>Inwestycje krótkoterminowe</t>
  </si>
  <si>
    <t>Krótkoterminowe rozliczenia międzyokresowe</t>
  </si>
  <si>
    <t>obrotowe razem</t>
  </si>
  <si>
    <t>PASYWA RAZEM</t>
  </si>
  <si>
    <t xml:space="preserve">Fundusz własny </t>
  </si>
  <si>
    <t>PASYWA</t>
  </si>
  <si>
    <t>Pozostałe fundusze</t>
  </si>
  <si>
    <t xml:space="preserve">Zysk (strata) netto                   </t>
  </si>
  <si>
    <t>Zobowiązania i rezerwy na zobowiązania</t>
  </si>
  <si>
    <t>ZOBOWIĄZANIA I REZERWY NA ZOBOWIĄZANIA</t>
  </si>
  <si>
    <t>FUNDUSZ WŁASYNY</t>
  </si>
  <si>
    <t>Działalności pozostałej statutowej</t>
  </si>
  <si>
    <t>Przychody  z dzialalności gospodarczej</t>
  </si>
  <si>
    <t>Koszty z działalności gospodarczej</t>
  </si>
  <si>
    <t>Zysk (strata) z działalności gospodarczej</t>
  </si>
  <si>
    <t>Zysk (strata) z działalności pożytku publicznego</t>
  </si>
  <si>
    <t>Zysk (strata) z działalności operacyjnej</t>
  </si>
  <si>
    <t>HCEEiZR Leśna Stacja</t>
  </si>
  <si>
    <t xml:space="preserve">wyłączenia - wzajemne obroty </t>
  </si>
  <si>
    <t xml:space="preserve">Centrum Dialogu Kostiuchnówka </t>
  </si>
  <si>
    <t xml:space="preserve">SKŁADNIKI MAJĄTKU ZWIĄZKU HARCERSTWA POLSKIEGO ORAZ ŹRÓDŁA JEGO SFINANSOWANIA  NA DZIEŃ 31 GRUDNIA 2021 R. </t>
  </si>
  <si>
    <t>RACHUNEK ZYSKÓW I STRAT ZA 01.01.2021 DO 31.12.2021</t>
  </si>
  <si>
    <t>HCEE Funka - brak danych</t>
  </si>
  <si>
    <t>Kujawsko-Pomorska (zbiorcze dane- komendy i Funki)</t>
  </si>
  <si>
    <t>wyłączenia - wzajemne obroty; brak danych</t>
  </si>
  <si>
    <t>Kujawsko-Pomorska (zbiorcze dane - komendy i Funki)</t>
  </si>
  <si>
    <t>wyłączenia - wzajemne rozrachunki; brak danych</t>
  </si>
  <si>
    <t>Warszawa, 3 luty 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</si>
</sst>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 \(#,##0.00\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 CE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i/>
      <sz val="11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i/>
      <sz val="11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2"/>
    </font>
    <font>
      <sz val="8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Arial CE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59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820">
    <xf numFmtId="0" fontId="0" fillId="0" borderId="0" xfId="0" applyAlignment="1">
      <alignment/>
    </xf>
    <xf numFmtId="4" fontId="1" fillId="32" borderId="0" xfId="52" applyNumberFormat="1" applyFont="1" applyFill="1">
      <alignment/>
      <protection/>
    </xf>
    <xf numFmtId="4" fontId="2" fillId="32" borderId="0" xfId="52" applyNumberFormat="1" applyFont="1" applyFill="1">
      <alignment/>
      <protection/>
    </xf>
    <xf numFmtId="4" fontId="3" fillId="32" borderId="0" xfId="52" applyNumberFormat="1" applyFont="1" applyFill="1">
      <alignment/>
      <protection/>
    </xf>
    <xf numFmtId="4" fontId="4" fillId="32" borderId="0" xfId="52" applyNumberFormat="1" applyFont="1" applyFill="1">
      <alignment/>
      <protection/>
    </xf>
    <xf numFmtId="4" fontId="1" fillId="32" borderId="0" xfId="52" applyNumberFormat="1" applyFont="1" applyFill="1" applyAlignment="1">
      <alignment horizontal="right"/>
      <protection/>
    </xf>
    <xf numFmtId="4" fontId="6" fillId="32" borderId="0" xfId="52" applyNumberFormat="1" applyFont="1" applyFill="1" applyBorder="1" applyAlignment="1">
      <alignment horizontal="center" vertical="center" wrapText="1"/>
      <protection/>
    </xf>
    <xf numFmtId="4" fontId="7" fillId="32" borderId="0" xfId="52" applyNumberFormat="1" applyFont="1" applyFill="1">
      <alignment/>
      <protection/>
    </xf>
    <xf numFmtId="4" fontId="6" fillId="32" borderId="0" xfId="52" applyNumberFormat="1" applyFont="1" applyFill="1">
      <alignment/>
      <protection/>
    </xf>
    <xf numFmtId="4" fontId="7" fillId="32" borderId="0" xfId="52" applyNumberFormat="1" applyFont="1" applyFill="1" applyAlignment="1">
      <alignment horizontal="center" vertical="center" wrapText="1"/>
      <protection/>
    </xf>
    <xf numFmtId="4" fontId="6" fillId="32" borderId="0" xfId="52" applyNumberFormat="1" applyFont="1" applyFill="1" applyAlignment="1">
      <alignment horizontal="center" vertical="center" wrapText="1"/>
      <protection/>
    </xf>
    <xf numFmtId="4" fontId="8" fillId="32" borderId="0" xfId="52" applyNumberFormat="1" applyFont="1" applyFill="1" applyBorder="1" applyAlignment="1">
      <alignment horizontal="center"/>
      <protection/>
    </xf>
    <xf numFmtId="4" fontId="9" fillId="32" borderId="0" xfId="52" applyNumberFormat="1" applyFont="1" applyFill="1" applyAlignment="1">
      <alignment horizontal="center"/>
      <protection/>
    </xf>
    <xf numFmtId="4" fontId="8" fillId="32" borderId="0" xfId="52" applyNumberFormat="1" applyFont="1" applyFill="1" applyAlignment="1">
      <alignment horizontal="center"/>
      <protection/>
    </xf>
    <xf numFmtId="4" fontId="1" fillId="32" borderId="0" xfId="52" applyNumberFormat="1" applyFont="1" applyFill="1" applyBorder="1">
      <alignment/>
      <protection/>
    </xf>
    <xf numFmtId="4" fontId="11" fillId="32" borderId="0" xfId="52" applyNumberFormat="1" applyFont="1" applyFill="1" applyAlignment="1">
      <alignment vertical="center"/>
      <protection/>
    </xf>
    <xf numFmtId="0" fontId="14" fillId="32" borderId="0" xfId="0" applyFont="1" applyFill="1" applyAlignment="1">
      <alignment horizontal="left" vertical="top"/>
    </xf>
    <xf numFmtId="4" fontId="15" fillId="32" borderId="0" xfId="0" applyNumberFormat="1" applyFont="1" applyFill="1" applyAlignment="1">
      <alignment/>
    </xf>
    <xf numFmtId="4" fontId="16" fillId="32" borderId="0" xfId="52" applyNumberFormat="1" applyFont="1" applyFill="1">
      <alignment/>
      <protection/>
    </xf>
    <xf numFmtId="0" fontId="12" fillId="32" borderId="0" xfId="0" applyFont="1" applyFill="1" applyAlignment="1">
      <alignment horizontal="left" vertical="top"/>
    </xf>
    <xf numFmtId="0" fontId="17" fillId="32" borderId="0" xfId="0" applyFont="1" applyFill="1" applyAlignment="1">
      <alignment horizontal="left" vertical="top"/>
    </xf>
    <xf numFmtId="164" fontId="12" fillId="32" borderId="0" xfId="0" applyNumberFormat="1" applyFont="1" applyFill="1" applyAlignment="1">
      <alignment horizontal="right" vertical="top"/>
    </xf>
    <xf numFmtId="0" fontId="0" fillId="32" borderId="0" xfId="0" applyFill="1" applyAlignment="1">
      <alignment/>
    </xf>
    <xf numFmtId="4" fontId="1" fillId="0" borderId="0" xfId="52" applyNumberFormat="1" applyFont="1" applyFill="1">
      <alignment/>
      <protection/>
    </xf>
    <xf numFmtId="0" fontId="18" fillId="32" borderId="0" xfId="0" applyFont="1" applyFill="1" applyAlignment="1">
      <alignment horizontal="left" vertical="top"/>
    </xf>
    <xf numFmtId="0" fontId="12" fillId="32" borderId="0" xfId="0" applyFont="1" applyFill="1" applyAlignment="1">
      <alignment horizontal="right" vertical="top"/>
    </xf>
    <xf numFmtId="0" fontId="19" fillId="32" borderId="0" xfId="0" applyFont="1" applyFill="1" applyAlignment="1">
      <alignment horizontal="left" vertical="top"/>
    </xf>
    <xf numFmtId="164" fontId="19" fillId="32" borderId="0" xfId="0" applyNumberFormat="1" applyFont="1" applyFill="1" applyAlignment="1">
      <alignment horizontal="left" vertical="top"/>
    </xf>
    <xf numFmtId="4" fontId="11" fillId="32" borderId="0" xfId="52" applyNumberFormat="1" applyFont="1" applyFill="1">
      <alignment/>
      <protection/>
    </xf>
    <xf numFmtId="4" fontId="19" fillId="32" borderId="0" xfId="0" applyNumberFormat="1" applyFont="1" applyFill="1" applyAlignment="1">
      <alignment horizontal="center" vertical="top"/>
    </xf>
    <xf numFmtId="4" fontId="19" fillId="32" borderId="0" xfId="0" applyNumberFormat="1" applyFont="1" applyFill="1" applyAlignment="1">
      <alignment vertical="top"/>
    </xf>
    <xf numFmtId="4" fontId="19" fillId="32" borderId="0" xfId="0" applyNumberFormat="1" applyFont="1" applyFill="1" applyAlignment="1">
      <alignment horizontal="right" vertical="top"/>
    </xf>
    <xf numFmtId="164" fontId="19" fillId="32" borderId="0" xfId="0" applyNumberFormat="1" applyFont="1" applyFill="1" applyAlignment="1">
      <alignment vertical="top"/>
    </xf>
    <xf numFmtId="0" fontId="19" fillId="32" borderId="0" xfId="0" applyFont="1" applyFill="1" applyAlignment="1">
      <alignment vertical="top"/>
    </xf>
    <xf numFmtId="0" fontId="19" fillId="32" borderId="0" xfId="0" applyFont="1" applyFill="1" applyAlignment="1">
      <alignment horizontal="left" vertical="top"/>
    </xf>
    <xf numFmtId="0" fontId="19" fillId="32" borderId="0" xfId="0" applyFont="1" applyFill="1" applyAlignment="1">
      <alignment vertical="top"/>
    </xf>
    <xf numFmtId="0" fontId="0" fillId="32" borderId="0" xfId="0" applyFill="1" applyAlignment="1">
      <alignment/>
    </xf>
    <xf numFmtId="4" fontId="1" fillId="32" borderId="0" xfId="52" applyNumberFormat="1" applyFont="1" applyFill="1" applyAlignment="1">
      <alignment horizontal="center"/>
      <protection/>
    </xf>
    <xf numFmtId="4" fontId="1" fillId="32" borderId="0" xfId="52" applyNumberFormat="1" applyFont="1" applyFill="1" applyAlignment="1">
      <alignment horizontal="center" vertical="center" wrapText="1"/>
      <protection/>
    </xf>
    <xf numFmtId="4" fontId="1" fillId="32" borderId="10" xfId="52" applyNumberFormat="1" applyFont="1" applyFill="1" applyBorder="1" applyAlignment="1">
      <alignment horizontal="center" vertical="center" wrapText="1"/>
      <protection/>
    </xf>
    <xf numFmtId="4" fontId="1" fillId="32" borderId="11" xfId="52" applyNumberFormat="1" applyFont="1" applyFill="1" applyBorder="1" applyAlignment="1">
      <alignment horizontal="center" vertical="center" wrapText="1"/>
      <protection/>
    </xf>
    <xf numFmtId="4" fontId="1" fillId="32" borderId="12" xfId="52" applyNumberFormat="1" applyFont="1" applyFill="1" applyBorder="1" applyAlignment="1">
      <alignment horizontal="center" vertical="center" wrapText="1"/>
      <protection/>
    </xf>
    <xf numFmtId="4" fontId="11" fillId="32" borderId="0" xfId="52" applyNumberFormat="1" applyFont="1" applyFill="1">
      <alignment/>
      <protection/>
    </xf>
    <xf numFmtId="4" fontId="11" fillId="0" borderId="0" xfId="52" applyNumberFormat="1" applyFont="1" applyFill="1">
      <alignment/>
      <protection/>
    </xf>
    <xf numFmtId="4" fontId="0" fillId="32" borderId="0" xfId="0" applyNumberFormat="1" applyFill="1" applyAlignment="1">
      <alignment/>
    </xf>
    <xf numFmtId="164" fontId="19" fillId="32" borderId="0" xfId="0" applyNumberFormat="1" applyFont="1" applyFill="1" applyAlignment="1">
      <alignment horizontal="center" vertical="top"/>
    </xf>
    <xf numFmtId="164" fontId="19" fillId="32" borderId="0" xfId="0" applyNumberFormat="1" applyFont="1" applyFill="1" applyAlignment="1">
      <alignment horizontal="center" vertical="top"/>
    </xf>
    <xf numFmtId="4" fontId="10" fillId="32" borderId="13" xfId="52" applyNumberFormat="1" applyFont="1" applyFill="1" applyBorder="1" applyAlignment="1">
      <alignment vertical="center"/>
      <protection/>
    </xf>
    <xf numFmtId="4" fontId="10" fillId="32" borderId="14" xfId="52" applyNumberFormat="1" applyFont="1" applyFill="1" applyBorder="1" applyAlignment="1">
      <alignment vertical="center"/>
      <protection/>
    </xf>
    <xf numFmtId="4" fontId="10" fillId="32" borderId="15" xfId="52" applyNumberFormat="1" applyFont="1" applyFill="1" applyBorder="1" applyAlignment="1">
      <alignment vertical="center"/>
      <protection/>
    </xf>
    <xf numFmtId="4" fontId="10" fillId="32" borderId="16" xfId="52" applyNumberFormat="1" applyFont="1" applyFill="1" applyBorder="1" applyAlignment="1">
      <alignment vertical="center"/>
      <protection/>
    </xf>
    <xf numFmtId="4" fontId="10" fillId="32" borderId="13" xfId="52" applyNumberFormat="1" applyFont="1" applyFill="1" applyBorder="1" applyAlignment="1">
      <alignment vertical="center"/>
      <protection/>
    </xf>
    <xf numFmtId="4" fontId="10" fillId="32" borderId="17" xfId="52" applyNumberFormat="1" applyFont="1" applyFill="1" applyBorder="1" applyAlignment="1">
      <alignment horizontal="right" vertical="center"/>
      <protection/>
    </xf>
    <xf numFmtId="4" fontId="10" fillId="32" borderId="18" xfId="52" applyNumberFormat="1" applyFont="1" applyFill="1" applyBorder="1" applyAlignment="1">
      <alignment horizontal="right" vertical="center"/>
      <protection/>
    </xf>
    <xf numFmtId="4" fontId="10" fillId="32" borderId="19" xfId="52" applyNumberFormat="1" applyFont="1" applyFill="1" applyBorder="1" applyAlignment="1">
      <alignment horizontal="right" vertical="center"/>
      <protection/>
    </xf>
    <xf numFmtId="4" fontId="13" fillId="32" borderId="20" xfId="52" applyNumberFormat="1" applyFont="1" applyFill="1" applyBorder="1" applyAlignment="1">
      <alignment horizontal="right" vertical="center"/>
      <protection/>
    </xf>
    <xf numFmtId="4" fontId="13" fillId="32" borderId="20" xfId="52" applyNumberFormat="1" applyFont="1" applyFill="1" applyBorder="1" applyAlignment="1">
      <alignment horizontal="right" vertical="center"/>
      <protection/>
    </xf>
    <xf numFmtId="4" fontId="10" fillId="0" borderId="21" xfId="52" applyNumberFormat="1" applyFont="1" applyFill="1" applyBorder="1" applyAlignment="1">
      <alignment horizontal="right" vertical="center"/>
      <protection/>
    </xf>
    <xf numFmtId="4" fontId="13" fillId="32" borderId="18" xfId="52" applyNumberFormat="1" applyFont="1" applyFill="1" applyBorder="1" applyAlignment="1">
      <alignment horizontal="right" vertical="center"/>
      <protection/>
    </xf>
    <xf numFmtId="4" fontId="13" fillId="32" borderId="21" xfId="52" applyNumberFormat="1" applyFont="1" applyFill="1" applyBorder="1" applyAlignment="1">
      <alignment horizontal="right" vertical="center"/>
      <protection/>
    </xf>
    <xf numFmtId="164" fontId="12" fillId="0" borderId="13" xfId="0" applyNumberFormat="1" applyFont="1" applyFill="1" applyBorder="1" applyAlignment="1" applyProtection="1">
      <alignment horizontal="right" vertical="center"/>
      <protection locked="0"/>
    </xf>
    <xf numFmtId="4" fontId="10" fillId="32" borderId="13" xfId="52" applyNumberFormat="1" applyFont="1" applyFill="1" applyBorder="1" applyAlignment="1">
      <alignment horizontal="right" vertical="center"/>
      <protection/>
    </xf>
    <xf numFmtId="4" fontId="10" fillId="0" borderId="18" xfId="52" applyNumberFormat="1" applyFont="1" applyFill="1" applyBorder="1" applyAlignment="1">
      <alignment horizontal="right" vertical="center"/>
      <protection/>
    </xf>
    <xf numFmtId="4" fontId="10" fillId="32" borderId="21" xfId="52" applyNumberFormat="1" applyFont="1" applyFill="1" applyBorder="1" applyAlignment="1">
      <alignment horizontal="right" vertical="center"/>
      <protection/>
    </xf>
    <xf numFmtId="4" fontId="11" fillId="32" borderId="10" xfId="52" applyNumberFormat="1" applyFont="1" applyFill="1" applyBorder="1" applyAlignment="1">
      <alignment horizontal="center" vertical="center" wrapText="1"/>
      <protection/>
    </xf>
    <xf numFmtId="4" fontId="11" fillId="32" borderId="11" xfId="52" applyNumberFormat="1" applyFont="1" applyFill="1" applyBorder="1" applyAlignment="1">
      <alignment horizontal="center" vertical="center" wrapText="1"/>
      <protection/>
    </xf>
    <xf numFmtId="4" fontId="10" fillId="32" borderId="13" xfId="52" applyNumberFormat="1" applyFont="1" applyFill="1" applyBorder="1">
      <alignment/>
      <protection/>
    </xf>
    <xf numFmtId="164" fontId="12" fillId="0" borderId="18" xfId="0" applyNumberFormat="1" applyFont="1" applyFill="1" applyBorder="1" applyAlignment="1" applyProtection="1">
      <alignment horizontal="right" vertical="center"/>
      <protection locked="0"/>
    </xf>
    <xf numFmtId="164" fontId="12" fillId="0" borderId="19" xfId="0" applyNumberFormat="1" applyFont="1" applyFill="1" applyBorder="1" applyAlignment="1">
      <alignment horizontal="right" vertical="center"/>
    </xf>
    <xf numFmtId="4" fontId="10" fillId="32" borderId="15" xfId="52" applyNumberFormat="1" applyFont="1" applyFill="1" applyBorder="1">
      <alignment/>
      <protection/>
    </xf>
    <xf numFmtId="4" fontId="13" fillId="0" borderId="13" xfId="52" applyNumberFormat="1" applyFont="1" applyFill="1" applyBorder="1" applyAlignment="1">
      <alignment horizontal="right" vertical="center"/>
      <protection/>
    </xf>
    <xf numFmtId="4" fontId="13" fillId="0" borderId="16" xfId="52" applyNumberFormat="1" applyFont="1" applyFill="1" applyBorder="1" applyAlignment="1">
      <alignment horizontal="right" vertical="center"/>
      <protection/>
    </xf>
    <xf numFmtId="4" fontId="13" fillId="0" borderId="22" xfId="52" applyNumberFormat="1" applyFont="1" applyFill="1" applyBorder="1" applyAlignment="1">
      <alignment horizontal="right" vertical="center"/>
      <protection/>
    </xf>
    <xf numFmtId="4" fontId="13" fillId="0" borderId="23" xfId="52" applyNumberFormat="1" applyFont="1" applyFill="1" applyBorder="1" applyAlignment="1">
      <alignment horizontal="right" vertical="center"/>
      <protection/>
    </xf>
    <xf numFmtId="4" fontId="10" fillId="0" borderId="13" xfId="52" applyNumberFormat="1" applyFont="1" applyFill="1" applyBorder="1" applyAlignment="1">
      <alignment horizontal="right" vertical="center"/>
      <protection/>
    </xf>
    <xf numFmtId="4" fontId="10" fillId="0" borderId="16" xfId="52" applyNumberFormat="1" applyFont="1" applyFill="1" applyBorder="1" applyAlignment="1">
      <alignment horizontal="right" vertical="center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" fontId="10" fillId="32" borderId="14" xfId="52" applyNumberFormat="1" applyFont="1" applyFill="1" applyBorder="1" applyAlignment="1">
      <alignment horizontal="right" vertical="center"/>
      <protection/>
    </xf>
    <xf numFmtId="4" fontId="10" fillId="32" borderId="0" xfId="52" applyNumberFormat="1" applyFont="1" applyFill="1">
      <alignment/>
      <protection/>
    </xf>
    <xf numFmtId="4" fontId="1" fillId="32" borderId="24" xfId="52" applyNumberFormat="1" applyFont="1" applyFill="1" applyBorder="1" applyAlignment="1">
      <alignment vertical="center"/>
      <protection/>
    </xf>
    <xf numFmtId="4" fontId="11" fillId="33" borderId="0" xfId="52" applyNumberFormat="1" applyFont="1" applyFill="1" applyBorder="1">
      <alignment/>
      <protection/>
    </xf>
    <xf numFmtId="4" fontId="10" fillId="32" borderId="13" xfId="52" applyNumberFormat="1" applyFont="1" applyFill="1" applyBorder="1" applyAlignment="1">
      <alignment horizontal="right"/>
      <protection/>
    </xf>
    <xf numFmtId="4" fontId="10" fillId="32" borderId="16" xfId="52" applyNumberFormat="1" applyFont="1" applyFill="1" applyBorder="1" applyAlignment="1">
      <alignment horizontal="right"/>
      <protection/>
    </xf>
    <xf numFmtId="4" fontId="10" fillId="32" borderId="21" xfId="52" applyNumberFormat="1" applyFont="1" applyFill="1" applyBorder="1" applyAlignment="1">
      <alignment vertical="center"/>
      <protection/>
    </xf>
    <xf numFmtId="4" fontId="10" fillId="32" borderId="18" xfId="52" applyNumberFormat="1" applyFont="1" applyFill="1" applyBorder="1" applyAlignment="1">
      <alignment vertical="center"/>
      <protection/>
    </xf>
    <xf numFmtId="4" fontId="10" fillId="32" borderId="24" xfId="52" applyNumberFormat="1" applyFont="1" applyFill="1" applyBorder="1" applyAlignment="1">
      <alignment vertical="center"/>
      <protection/>
    </xf>
    <xf numFmtId="4" fontId="10" fillId="0" borderId="13" xfId="52" applyNumberFormat="1" applyFont="1" applyFill="1" applyBorder="1">
      <alignment/>
      <protection/>
    </xf>
    <xf numFmtId="4" fontId="10" fillId="32" borderId="24" xfId="52" applyNumberFormat="1" applyFont="1" applyFill="1" applyBorder="1">
      <alignment/>
      <protection/>
    </xf>
    <xf numFmtId="4" fontId="10" fillId="0" borderId="13" xfId="0" applyNumberFormat="1" applyFont="1" applyFill="1" applyBorder="1" applyAlignment="1">
      <alignment/>
    </xf>
    <xf numFmtId="4" fontId="10" fillId="32" borderId="22" xfId="0" applyNumberFormat="1" applyFont="1" applyFill="1" applyBorder="1" applyAlignment="1">
      <alignment/>
    </xf>
    <xf numFmtId="4" fontId="13" fillId="32" borderId="14" xfId="52" applyNumberFormat="1" applyFont="1" applyFill="1" applyBorder="1" applyAlignment="1">
      <alignment vertical="center"/>
      <protection/>
    </xf>
    <xf numFmtId="4" fontId="10" fillId="32" borderId="22" xfId="52" applyNumberFormat="1" applyFont="1" applyFill="1" applyBorder="1">
      <alignment/>
      <protection/>
    </xf>
    <xf numFmtId="4" fontId="10" fillId="0" borderId="22" xfId="52" applyNumberFormat="1" applyFont="1" applyFill="1" applyBorder="1" applyAlignment="1">
      <alignment horizontal="left"/>
      <protection/>
    </xf>
    <xf numFmtId="4" fontId="10" fillId="0" borderId="22" xfId="0" applyNumberFormat="1" applyFont="1" applyBorder="1" applyAlignment="1">
      <alignment/>
    </xf>
    <xf numFmtId="4" fontId="10" fillId="32" borderId="13" xfId="0" applyNumberFormat="1" applyFont="1" applyFill="1" applyBorder="1" applyAlignment="1">
      <alignment/>
    </xf>
    <xf numFmtId="4" fontId="10" fillId="32" borderId="14" xfId="52" applyNumberFormat="1" applyFont="1" applyFill="1" applyBorder="1" applyAlignment="1">
      <alignment horizontal="right"/>
      <protection/>
    </xf>
    <xf numFmtId="4" fontId="10" fillId="32" borderId="16" xfId="52" applyNumberFormat="1" applyFont="1" applyFill="1" applyBorder="1" applyAlignment="1">
      <alignment horizontal="right"/>
      <protection/>
    </xf>
    <xf numFmtId="4" fontId="10" fillId="32" borderId="16" xfId="52" applyNumberFormat="1" applyFont="1" applyFill="1" applyBorder="1" applyAlignment="1">
      <alignment vertical="center"/>
      <protection/>
    </xf>
    <xf numFmtId="4" fontId="24" fillId="32" borderId="0" xfId="52" applyNumberFormat="1" applyFont="1" applyFill="1">
      <alignment/>
      <protection/>
    </xf>
    <xf numFmtId="4" fontId="25" fillId="32" borderId="0" xfId="52" applyNumberFormat="1" applyFont="1" applyFill="1">
      <alignment/>
      <protection/>
    </xf>
    <xf numFmtId="3" fontId="13" fillId="32" borderId="17" xfId="52" applyNumberFormat="1" applyFont="1" applyFill="1" applyBorder="1" applyAlignment="1">
      <alignment horizontal="center"/>
      <protection/>
    </xf>
    <xf numFmtId="3" fontId="13" fillId="32" borderId="14" xfId="52" applyNumberFormat="1" applyFont="1" applyFill="1" applyBorder="1" applyAlignment="1">
      <alignment horizontal="center"/>
      <protection/>
    </xf>
    <xf numFmtId="4" fontId="25" fillId="32" borderId="0" xfId="52" applyNumberFormat="1" applyFont="1" applyFill="1">
      <alignment/>
      <protection/>
    </xf>
    <xf numFmtId="4" fontId="3" fillId="32" borderId="25" xfId="52" applyNumberFormat="1" applyFont="1" applyFill="1" applyBorder="1" applyAlignment="1">
      <alignment/>
      <protection/>
    </xf>
    <xf numFmtId="4" fontId="3" fillId="32" borderId="0" xfId="52" applyNumberFormat="1" applyFont="1" applyFill="1" applyBorder="1" applyAlignment="1">
      <alignment/>
      <protection/>
    </xf>
    <xf numFmtId="4" fontId="10" fillId="32" borderId="20" xfId="52" applyNumberFormat="1" applyFont="1" applyFill="1" applyBorder="1" applyAlignment="1">
      <alignment horizontal="right" vertical="center"/>
      <protection/>
    </xf>
    <xf numFmtId="4" fontId="10" fillId="32" borderId="18" xfId="52" applyNumberFormat="1" applyFont="1" applyFill="1" applyBorder="1" applyAlignment="1">
      <alignment horizontal="right" vertical="center"/>
      <protection/>
    </xf>
    <xf numFmtId="4" fontId="10" fillId="32" borderId="21" xfId="52" applyNumberFormat="1" applyFont="1" applyFill="1" applyBorder="1" applyAlignment="1">
      <alignment horizontal="right" vertical="center"/>
      <protection/>
    </xf>
    <xf numFmtId="4" fontId="27" fillId="32" borderId="0" xfId="52" applyNumberFormat="1" applyFont="1" applyFill="1">
      <alignment/>
      <protection/>
    </xf>
    <xf numFmtId="4" fontId="10" fillId="0" borderId="22" xfId="52" applyNumberFormat="1" applyFont="1" applyFill="1" applyBorder="1">
      <alignment/>
      <protection/>
    </xf>
    <xf numFmtId="4" fontId="10" fillId="32" borderId="22" xfId="52" applyNumberFormat="1" applyFont="1" applyFill="1" applyBorder="1" applyAlignment="1">
      <alignment horizontal="right" vertical="center"/>
      <protection/>
    </xf>
    <xf numFmtId="4" fontId="10" fillId="32" borderId="19" xfId="52" applyNumberFormat="1" applyFont="1" applyFill="1" applyBorder="1">
      <alignment/>
      <protection/>
    </xf>
    <xf numFmtId="4" fontId="10" fillId="32" borderId="26" xfId="52" applyNumberFormat="1" applyFont="1" applyFill="1" applyBorder="1" applyAlignment="1">
      <alignment horizontal="right" vertical="center"/>
      <protection/>
    </xf>
    <xf numFmtId="4" fontId="10" fillId="0" borderId="21" xfId="52" applyNumberFormat="1" applyFont="1" applyFill="1" applyBorder="1" applyAlignment="1">
      <alignment horizontal="right" vertical="center"/>
      <protection/>
    </xf>
    <xf numFmtId="4" fontId="13" fillId="34" borderId="23" xfId="52" applyNumberFormat="1" applyFont="1" applyFill="1" applyBorder="1" applyAlignment="1">
      <alignment horizontal="left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" fontId="11" fillId="0" borderId="0" xfId="52" applyNumberFormat="1" applyFont="1" applyFill="1" applyBorder="1">
      <alignment/>
      <protection/>
    </xf>
    <xf numFmtId="4" fontId="13" fillId="35" borderId="27" xfId="52" applyNumberFormat="1" applyFont="1" applyFill="1" applyBorder="1" applyAlignment="1">
      <alignment vertical="center"/>
      <protection/>
    </xf>
    <xf numFmtId="3" fontId="13" fillId="10" borderId="28" xfId="52" applyNumberFormat="1" applyFont="1" applyFill="1" applyBorder="1" applyAlignment="1">
      <alignment horizontal="center"/>
      <protection/>
    </xf>
    <xf numFmtId="4" fontId="13" fillId="10" borderId="29" xfId="52" applyNumberFormat="1" applyFont="1" applyFill="1" applyBorder="1" applyAlignment="1">
      <alignment horizontal="right"/>
      <protection/>
    </xf>
    <xf numFmtId="4" fontId="13" fillId="10" borderId="28" xfId="52" applyNumberFormat="1" applyFont="1" applyFill="1" applyBorder="1" applyAlignment="1">
      <alignment horizontal="right"/>
      <protection/>
    </xf>
    <xf numFmtId="4" fontId="13" fillId="10" borderId="30" xfId="52" applyNumberFormat="1" applyFont="1" applyFill="1" applyBorder="1" applyAlignment="1">
      <alignment horizontal="right"/>
      <protection/>
    </xf>
    <xf numFmtId="3" fontId="13" fillId="3" borderId="14" xfId="52" applyNumberFormat="1" applyFont="1" applyFill="1" applyBorder="1" applyAlignment="1">
      <alignment horizontal="center"/>
      <protection/>
    </xf>
    <xf numFmtId="4" fontId="13" fillId="3" borderId="22" xfId="52" applyNumberFormat="1" applyFont="1" applyFill="1" applyBorder="1" applyAlignment="1">
      <alignment horizontal="left"/>
      <protection/>
    </xf>
    <xf numFmtId="4" fontId="13" fillId="3" borderId="16" xfId="52" applyNumberFormat="1" applyFont="1" applyFill="1" applyBorder="1" applyAlignment="1">
      <alignment horizontal="right"/>
      <protection/>
    </xf>
    <xf numFmtId="4" fontId="13" fillId="3" borderId="16" xfId="52" applyNumberFormat="1" applyFont="1" applyFill="1" applyBorder="1" applyAlignment="1">
      <alignment vertical="center"/>
      <protection/>
    </xf>
    <xf numFmtId="3" fontId="13" fillId="36" borderId="14" xfId="52" applyNumberFormat="1" applyFont="1" applyFill="1" applyBorder="1" applyAlignment="1">
      <alignment horizontal="center"/>
      <protection/>
    </xf>
    <xf numFmtId="4" fontId="13" fillId="36" borderId="22" xfId="52" applyNumberFormat="1" applyFont="1" applyFill="1" applyBorder="1" applyAlignment="1">
      <alignment horizontal="left"/>
      <protection/>
    </xf>
    <xf numFmtId="4" fontId="17" fillId="36" borderId="13" xfId="0" applyNumberFormat="1" applyFont="1" applyFill="1" applyBorder="1" applyAlignment="1">
      <alignment horizontal="right" vertical="center"/>
    </xf>
    <xf numFmtId="4" fontId="13" fillId="36" borderId="16" xfId="52" applyNumberFormat="1" applyFont="1" applyFill="1" applyBorder="1" applyAlignment="1">
      <alignment horizontal="right"/>
      <protection/>
    </xf>
    <xf numFmtId="4" fontId="13" fillId="36" borderId="13" xfId="52" applyNumberFormat="1" applyFont="1" applyFill="1" applyBorder="1" applyAlignment="1">
      <alignment vertical="center"/>
      <protection/>
    </xf>
    <xf numFmtId="4" fontId="13" fillId="36" borderId="16" xfId="52" applyNumberFormat="1" applyFont="1" applyFill="1" applyBorder="1" applyAlignment="1">
      <alignment vertical="center"/>
      <protection/>
    </xf>
    <xf numFmtId="3" fontId="13" fillId="37" borderId="14" xfId="52" applyNumberFormat="1" applyFont="1" applyFill="1" applyBorder="1" applyAlignment="1">
      <alignment horizontal="center"/>
      <protection/>
    </xf>
    <xf numFmtId="4" fontId="13" fillId="37" borderId="22" xfId="52" applyNumberFormat="1" applyFont="1" applyFill="1" applyBorder="1" applyAlignment="1">
      <alignment horizontal="left"/>
      <protection/>
    </xf>
    <xf numFmtId="4" fontId="17" fillId="37" borderId="14" xfId="0" applyNumberFormat="1" applyFont="1" applyFill="1" applyBorder="1" applyAlignment="1">
      <alignment horizontal="right" vertical="center"/>
    </xf>
    <xf numFmtId="4" fontId="17" fillId="37" borderId="13" xfId="0" applyNumberFormat="1" applyFont="1" applyFill="1" applyBorder="1" applyAlignment="1">
      <alignment horizontal="right" vertical="center"/>
    </xf>
    <xf numFmtId="3" fontId="13" fillId="5" borderId="14" xfId="52" applyNumberFormat="1" applyFont="1" applyFill="1" applyBorder="1" applyAlignment="1">
      <alignment horizontal="center"/>
      <protection/>
    </xf>
    <xf numFmtId="4" fontId="13" fillId="5" borderId="22" xfId="52" applyNumberFormat="1" applyFont="1" applyFill="1" applyBorder="1" applyAlignment="1">
      <alignment horizontal="left"/>
      <protection/>
    </xf>
    <xf numFmtId="4" fontId="13" fillId="5" borderId="16" xfId="52" applyNumberFormat="1" applyFont="1" applyFill="1" applyBorder="1" applyAlignment="1">
      <alignment horizontal="right" vertical="center"/>
      <protection/>
    </xf>
    <xf numFmtId="4" fontId="13" fillId="5" borderId="16" xfId="52" applyNumberFormat="1" applyFont="1" applyFill="1" applyBorder="1" applyAlignment="1">
      <alignment horizontal="right"/>
      <protection/>
    </xf>
    <xf numFmtId="4" fontId="13" fillId="5" borderId="16" xfId="52" applyNumberFormat="1" applyFont="1" applyFill="1" applyBorder="1" applyAlignment="1">
      <alignment vertical="center"/>
      <protection/>
    </xf>
    <xf numFmtId="3" fontId="13" fillId="4" borderId="14" xfId="52" applyNumberFormat="1" applyFont="1" applyFill="1" applyBorder="1" applyAlignment="1">
      <alignment horizontal="center"/>
      <protection/>
    </xf>
    <xf numFmtId="4" fontId="13" fillId="4" borderId="22" xfId="52" applyNumberFormat="1" applyFont="1" applyFill="1" applyBorder="1" applyAlignment="1">
      <alignment horizontal="left"/>
      <protection/>
    </xf>
    <xf numFmtId="4" fontId="13" fillId="4" borderId="16" xfId="52" applyNumberFormat="1" applyFont="1" applyFill="1" applyBorder="1" applyAlignment="1">
      <alignment horizontal="right" vertical="center"/>
      <protection/>
    </xf>
    <xf numFmtId="4" fontId="13" fillId="4" borderId="16" xfId="52" applyNumberFormat="1" applyFont="1" applyFill="1" applyBorder="1" applyAlignment="1">
      <alignment horizontal="right"/>
      <protection/>
    </xf>
    <xf numFmtId="4" fontId="13" fillId="4" borderId="13" xfId="52" applyNumberFormat="1" applyFont="1" applyFill="1" applyBorder="1" applyAlignment="1">
      <alignment vertical="center"/>
      <protection/>
    </xf>
    <xf numFmtId="4" fontId="13" fillId="4" borderId="16" xfId="52" applyNumberFormat="1" applyFont="1" applyFill="1" applyBorder="1" applyAlignment="1">
      <alignment vertical="center"/>
      <protection/>
    </xf>
    <xf numFmtId="3" fontId="13" fillId="18" borderId="14" xfId="52" applyNumberFormat="1" applyFont="1" applyFill="1" applyBorder="1" applyAlignment="1">
      <alignment horizontal="center"/>
      <protection/>
    </xf>
    <xf numFmtId="4" fontId="13" fillId="18" borderId="22" xfId="52" applyNumberFormat="1" applyFont="1" applyFill="1" applyBorder="1" applyAlignment="1">
      <alignment horizontal="left"/>
      <protection/>
    </xf>
    <xf numFmtId="4" fontId="13" fillId="18" borderId="16" xfId="52" applyNumberFormat="1" applyFont="1" applyFill="1" applyBorder="1" applyAlignment="1">
      <alignment horizontal="right" vertical="center"/>
      <protection/>
    </xf>
    <xf numFmtId="3" fontId="13" fillId="38" borderId="14" xfId="52" applyNumberFormat="1" applyFont="1" applyFill="1" applyBorder="1" applyAlignment="1">
      <alignment horizontal="center"/>
      <protection/>
    </xf>
    <xf numFmtId="4" fontId="13" fillId="38" borderId="23" xfId="52" applyNumberFormat="1" applyFont="1" applyFill="1" applyBorder="1" applyAlignment="1">
      <alignment horizontal="left"/>
      <protection/>
    </xf>
    <xf numFmtId="4" fontId="13" fillId="38" borderId="14" xfId="52" applyNumberFormat="1" applyFont="1" applyFill="1" applyBorder="1" applyAlignment="1">
      <alignment vertical="center"/>
      <protection/>
    </xf>
    <xf numFmtId="4" fontId="13" fillId="38" borderId="16" xfId="52" applyNumberFormat="1" applyFont="1" applyFill="1" applyBorder="1" applyAlignment="1">
      <alignment horizontal="right"/>
      <protection/>
    </xf>
    <xf numFmtId="4" fontId="13" fillId="38" borderId="13" xfId="52" applyNumberFormat="1" applyFont="1" applyFill="1" applyBorder="1" applyAlignment="1">
      <alignment vertical="center"/>
      <protection/>
    </xf>
    <xf numFmtId="4" fontId="13" fillId="38" borderId="16" xfId="52" applyNumberFormat="1" applyFont="1" applyFill="1" applyBorder="1" applyAlignment="1">
      <alignment vertical="center"/>
      <protection/>
    </xf>
    <xf numFmtId="3" fontId="13" fillId="34" borderId="14" xfId="52" applyNumberFormat="1" applyFont="1" applyFill="1" applyBorder="1" applyAlignment="1">
      <alignment horizontal="center"/>
      <protection/>
    </xf>
    <xf numFmtId="4" fontId="13" fillId="34" borderId="14" xfId="52" applyNumberFormat="1" applyFont="1" applyFill="1" applyBorder="1" applyAlignment="1">
      <alignment horizontal="right" vertical="center"/>
      <protection/>
    </xf>
    <xf numFmtId="4" fontId="13" fillId="34" borderId="16" xfId="52" applyNumberFormat="1" applyFont="1" applyFill="1" applyBorder="1" applyAlignment="1">
      <alignment horizontal="right" vertical="center"/>
      <protection/>
    </xf>
    <xf numFmtId="4" fontId="13" fillId="34" borderId="13" xfId="52" applyNumberFormat="1" applyFont="1" applyFill="1" applyBorder="1" applyAlignment="1">
      <alignment horizontal="right" vertical="center"/>
      <protection/>
    </xf>
    <xf numFmtId="3" fontId="13" fillId="39" borderId="14" xfId="52" applyNumberFormat="1" applyFont="1" applyFill="1" applyBorder="1" applyAlignment="1">
      <alignment horizontal="center"/>
      <protection/>
    </xf>
    <xf numFmtId="4" fontId="13" fillId="39" borderId="23" xfId="52" applyNumberFormat="1" applyFont="1" applyFill="1" applyBorder="1" applyAlignment="1">
      <alignment horizontal="left"/>
      <protection/>
    </xf>
    <xf numFmtId="3" fontId="13" fillId="40" borderId="14" xfId="52" applyNumberFormat="1" applyFont="1" applyFill="1" applyBorder="1" applyAlignment="1">
      <alignment horizontal="center"/>
      <protection/>
    </xf>
    <xf numFmtId="4" fontId="13" fillId="40" borderId="23" xfId="52" applyNumberFormat="1" applyFont="1" applyFill="1" applyBorder="1" applyAlignment="1">
      <alignment horizontal="left"/>
      <protection/>
    </xf>
    <xf numFmtId="4" fontId="13" fillId="40" borderId="13" xfId="52" applyNumberFormat="1" applyFont="1" applyFill="1" applyBorder="1" applyAlignment="1">
      <alignment horizontal="right" vertical="center"/>
      <protection/>
    </xf>
    <xf numFmtId="4" fontId="13" fillId="40" borderId="16" xfId="52" applyNumberFormat="1" applyFont="1" applyFill="1" applyBorder="1" applyAlignment="1">
      <alignment horizontal="right"/>
      <protection/>
    </xf>
    <xf numFmtId="4" fontId="13" fillId="40" borderId="13" xfId="52" applyNumberFormat="1" applyFont="1" applyFill="1" applyBorder="1" applyAlignment="1">
      <alignment vertical="center"/>
      <protection/>
    </xf>
    <xf numFmtId="4" fontId="13" fillId="40" borderId="13" xfId="52" applyNumberFormat="1" applyFont="1" applyFill="1" applyBorder="1" applyAlignment="1">
      <alignment vertical="center"/>
      <protection/>
    </xf>
    <xf numFmtId="3" fontId="13" fillId="33" borderId="14" xfId="52" applyNumberFormat="1" applyFont="1" applyFill="1" applyBorder="1" applyAlignment="1">
      <alignment horizontal="center"/>
      <protection/>
    </xf>
    <xf numFmtId="4" fontId="13" fillId="33" borderId="23" xfId="52" applyNumberFormat="1" applyFont="1" applyFill="1" applyBorder="1" applyAlignment="1">
      <alignment horizontal="left"/>
      <protection/>
    </xf>
    <xf numFmtId="4" fontId="13" fillId="33" borderId="13" xfId="52" applyNumberFormat="1" applyFont="1" applyFill="1" applyBorder="1" applyAlignment="1">
      <alignment horizontal="right" vertical="center"/>
      <protection/>
    </xf>
    <xf numFmtId="4" fontId="13" fillId="33" borderId="16" xfId="52" applyNumberFormat="1" applyFont="1" applyFill="1" applyBorder="1" applyAlignment="1">
      <alignment horizontal="right"/>
      <protection/>
    </xf>
    <xf numFmtId="164" fontId="17" fillId="33" borderId="13" xfId="0" applyNumberFormat="1" applyFont="1" applyFill="1" applyBorder="1" applyAlignment="1" applyProtection="1">
      <alignment horizontal="right" vertical="top"/>
      <protection locked="0"/>
    </xf>
    <xf numFmtId="4" fontId="13" fillId="33" borderId="13" xfId="52" applyNumberFormat="1" applyFont="1" applyFill="1" applyBorder="1" applyAlignment="1">
      <alignment vertical="center"/>
      <protection/>
    </xf>
    <xf numFmtId="3" fontId="13" fillId="41" borderId="14" xfId="52" applyNumberFormat="1" applyFont="1" applyFill="1" applyBorder="1" applyAlignment="1">
      <alignment horizontal="center"/>
      <protection/>
    </xf>
    <xf numFmtId="4" fontId="13" fillId="41" borderId="23" xfId="52" applyNumberFormat="1" applyFont="1" applyFill="1" applyBorder="1" applyAlignment="1">
      <alignment horizontal="left"/>
      <protection/>
    </xf>
    <xf numFmtId="4" fontId="13" fillId="41" borderId="16" xfId="52" applyNumberFormat="1" applyFont="1" applyFill="1" applyBorder="1" applyAlignment="1">
      <alignment horizontal="right"/>
      <protection/>
    </xf>
    <xf numFmtId="4" fontId="13" fillId="41" borderId="13" xfId="52" applyNumberFormat="1" applyFont="1" applyFill="1" applyBorder="1" applyAlignment="1">
      <alignment vertical="center"/>
      <protection/>
    </xf>
    <xf numFmtId="4" fontId="13" fillId="41" borderId="13" xfId="52" applyNumberFormat="1" applyFont="1" applyFill="1" applyBorder="1" applyAlignment="1">
      <alignment vertical="center"/>
      <protection/>
    </xf>
    <xf numFmtId="3" fontId="13" fillId="42" borderId="14" xfId="52" applyNumberFormat="1" applyFont="1" applyFill="1" applyBorder="1" applyAlignment="1">
      <alignment horizontal="center"/>
      <protection/>
    </xf>
    <xf numFmtId="4" fontId="13" fillId="42" borderId="23" xfId="52" applyNumberFormat="1" applyFont="1" applyFill="1" applyBorder="1" applyAlignment="1">
      <alignment horizontal="left"/>
      <protection/>
    </xf>
    <xf numFmtId="4" fontId="13" fillId="42" borderId="16" xfId="52" applyNumberFormat="1" applyFont="1" applyFill="1" applyBorder="1" applyAlignment="1">
      <alignment vertical="center"/>
      <protection/>
    </xf>
    <xf numFmtId="4" fontId="13" fillId="42" borderId="13" xfId="52" applyNumberFormat="1" applyFont="1" applyFill="1" applyBorder="1" applyAlignment="1">
      <alignment vertical="center"/>
      <protection/>
    </xf>
    <xf numFmtId="4" fontId="13" fillId="42" borderId="16" xfId="52" applyNumberFormat="1" applyFont="1" applyFill="1" applyBorder="1" applyAlignment="1">
      <alignment horizontal="right"/>
      <protection/>
    </xf>
    <xf numFmtId="4" fontId="13" fillId="42" borderId="13" xfId="52" applyNumberFormat="1" applyFont="1" applyFill="1" applyBorder="1" applyAlignment="1">
      <alignment vertical="center"/>
      <protection/>
    </xf>
    <xf numFmtId="4" fontId="13" fillId="39" borderId="14" xfId="52" applyNumberFormat="1" applyFont="1" applyFill="1" applyBorder="1" applyAlignment="1">
      <alignment horizontal="right" vertical="center"/>
      <protection/>
    </xf>
    <xf numFmtId="3" fontId="13" fillId="43" borderId="14" xfId="52" applyNumberFormat="1" applyFont="1" applyFill="1" applyBorder="1" applyAlignment="1">
      <alignment horizontal="center"/>
      <protection/>
    </xf>
    <xf numFmtId="4" fontId="13" fillId="43" borderId="23" xfId="52" applyNumberFormat="1" applyFont="1" applyFill="1" applyBorder="1" applyAlignment="1">
      <alignment horizontal="left"/>
      <protection/>
    </xf>
    <xf numFmtId="4" fontId="13" fillId="43" borderId="14" xfId="52" applyNumberFormat="1" applyFont="1" applyFill="1" applyBorder="1" applyAlignment="1">
      <alignment horizontal="right" vertical="center"/>
      <protection/>
    </xf>
    <xf numFmtId="4" fontId="13" fillId="43" borderId="13" xfId="52" applyNumberFormat="1" applyFont="1" applyFill="1" applyBorder="1" applyAlignment="1">
      <alignment horizontal="right" vertical="center"/>
      <protection/>
    </xf>
    <xf numFmtId="4" fontId="13" fillId="43" borderId="16" xfId="52" applyNumberFormat="1" applyFont="1" applyFill="1" applyBorder="1" applyAlignment="1">
      <alignment horizontal="right"/>
      <protection/>
    </xf>
    <xf numFmtId="4" fontId="13" fillId="43" borderId="13" xfId="52" applyNumberFormat="1" applyFont="1" applyFill="1" applyBorder="1" applyAlignment="1">
      <alignment vertical="center"/>
      <protection/>
    </xf>
    <xf numFmtId="3" fontId="13" fillId="44" borderId="14" xfId="52" applyNumberFormat="1" applyFont="1" applyFill="1" applyBorder="1" applyAlignment="1">
      <alignment horizontal="center"/>
      <protection/>
    </xf>
    <xf numFmtId="4" fontId="13" fillId="44" borderId="31" xfId="52" applyNumberFormat="1" applyFont="1" applyFill="1" applyBorder="1" applyAlignment="1">
      <alignment horizontal="left"/>
      <protection/>
    </xf>
    <xf numFmtId="4" fontId="13" fillId="44" borderId="14" xfId="52" applyNumberFormat="1" applyFont="1" applyFill="1" applyBorder="1" applyAlignment="1">
      <alignment horizontal="right" vertical="center"/>
      <protection/>
    </xf>
    <xf numFmtId="4" fontId="13" fillId="44" borderId="13" xfId="52" applyNumberFormat="1" applyFont="1" applyFill="1" applyBorder="1" applyAlignment="1">
      <alignment horizontal="right" vertical="center"/>
      <protection/>
    </xf>
    <xf numFmtId="4" fontId="13" fillId="44" borderId="16" xfId="52" applyNumberFormat="1" applyFont="1" applyFill="1" applyBorder="1" applyAlignment="1">
      <alignment vertical="center"/>
      <protection/>
    </xf>
    <xf numFmtId="4" fontId="13" fillId="44" borderId="13" xfId="52" applyNumberFormat="1" applyFont="1" applyFill="1" applyBorder="1" applyAlignment="1">
      <alignment horizontal="right"/>
      <protection/>
    </xf>
    <xf numFmtId="4" fontId="13" fillId="44" borderId="13" xfId="52" applyNumberFormat="1" applyFont="1" applyFill="1" applyBorder="1" applyAlignment="1">
      <alignment vertical="center"/>
      <protection/>
    </xf>
    <xf numFmtId="4" fontId="13" fillId="44" borderId="16" xfId="52" applyNumberFormat="1" applyFont="1" applyFill="1" applyBorder="1" applyAlignment="1">
      <alignment horizontal="right"/>
      <protection/>
    </xf>
    <xf numFmtId="4" fontId="13" fillId="44" borderId="22" xfId="52" applyNumberFormat="1" applyFont="1" applyFill="1" applyBorder="1" applyAlignment="1">
      <alignment vertical="center"/>
      <protection/>
    </xf>
    <xf numFmtId="3" fontId="13" fillId="10" borderId="18" xfId="52" applyNumberFormat="1" applyFont="1" applyFill="1" applyBorder="1" applyAlignment="1">
      <alignment horizontal="center"/>
      <protection/>
    </xf>
    <xf numFmtId="3" fontId="13" fillId="10" borderId="20" xfId="52" applyNumberFormat="1" applyFont="1" applyFill="1" applyBorder="1" applyAlignment="1">
      <alignment horizontal="left"/>
      <protection/>
    </xf>
    <xf numFmtId="4" fontId="13" fillId="10" borderId="17" xfId="52" applyNumberFormat="1" applyFont="1" applyFill="1" applyBorder="1" applyAlignment="1">
      <alignment horizontal="right" vertical="center"/>
      <protection/>
    </xf>
    <xf numFmtId="4" fontId="13" fillId="10" borderId="18" xfId="52" applyNumberFormat="1" applyFont="1" applyFill="1" applyBorder="1" applyAlignment="1">
      <alignment horizontal="right"/>
      <protection/>
    </xf>
    <xf numFmtId="4" fontId="13" fillId="10" borderId="18" xfId="52" applyNumberFormat="1" applyFont="1" applyFill="1" applyBorder="1" applyAlignment="1">
      <alignment horizontal="right" vertical="center"/>
      <protection/>
    </xf>
    <xf numFmtId="4" fontId="13" fillId="10" borderId="20" xfId="52" applyNumberFormat="1" applyFont="1" applyFill="1" applyBorder="1" applyAlignment="1">
      <alignment horizontal="right" vertical="center"/>
      <protection/>
    </xf>
    <xf numFmtId="4" fontId="13" fillId="10" borderId="20" xfId="52" applyNumberFormat="1" applyFont="1" applyFill="1" applyBorder="1" applyAlignment="1">
      <alignment horizontal="right" vertical="center"/>
      <protection/>
    </xf>
    <xf numFmtId="4" fontId="13" fillId="10" borderId="21" xfId="52" applyNumberFormat="1" applyFont="1" applyFill="1" applyBorder="1" applyAlignment="1">
      <alignment horizontal="right" vertical="center"/>
      <protection/>
    </xf>
    <xf numFmtId="3" fontId="13" fillId="3" borderId="17" xfId="52" applyNumberFormat="1" applyFont="1" applyFill="1" applyBorder="1" applyAlignment="1">
      <alignment horizontal="center"/>
      <protection/>
    </xf>
    <xf numFmtId="4" fontId="13" fillId="3" borderId="17" xfId="52" applyNumberFormat="1" applyFont="1" applyFill="1" applyBorder="1" applyAlignment="1">
      <alignment horizontal="right" vertical="center"/>
      <protection/>
    </xf>
    <xf numFmtId="4" fontId="13" fillId="3" borderId="13" xfId="52" applyNumberFormat="1" applyFont="1" applyFill="1" applyBorder="1" applyAlignment="1">
      <alignment horizontal="right" vertical="center"/>
      <protection/>
    </xf>
    <xf numFmtId="4" fontId="13" fillId="3" borderId="22" xfId="52" applyNumberFormat="1" applyFont="1" applyFill="1" applyBorder="1" applyAlignment="1">
      <alignment horizontal="right" vertical="center"/>
      <protection/>
    </xf>
    <xf numFmtId="4" fontId="13" fillId="3" borderId="16" xfId="52" applyNumberFormat="1" applyFont="1" applyFill="1" applyBorder="1" applyAlignment="1">
      <alignment horizontal="right" vertical="center"/>
      <protection/>
    </xf>
    <xf numFmtId="4" fontId="13" fillId="3" borderId="13" xfId="52" applyNumberFormat="1" applyFont="1" applyFill="1" applyBorder="1" applyAlignment="1">
      <alignment horizontal="right" vertical="center"/>
      <protection/>
    </xf>
    <xf numFmtId="3" fontId="13" fillId="36" borderId="17" xfId="52" applyNumberFormat="1" applyFont="1" applyFill="1" applyBorder="1" applyAlignment="1">
      <alignment horizontal="center"/>
      <protection/>
    </xf>
    <xf numFmtId="4" fontId="13" fillId="36" borderId="17" xfId="52" applyNumberFormat="1" applyFont="1" applyFill="1" applyBorder="1" applyAlignment="1">
      <alignment horizontal="right" vertical="center"/>
      <protection/>
    </xf>
    <xf numFmtId="4" fontId="13" fillId="36" borderId="18" xfId="52" applyNumberFormat="1" applyFont="1" applyFill="1" applyBorder="1" applyAlignment="1">
      <alignment horizontal="right" vertical="center"/>
      <protection/>
    </xf>
    <xf numFmtId="4" fontId="13" fillId="36" borderId="19" xfId="52" applyNumberFormat="1" applyFont="1" applyFill="1" applyBorder="1" applyAlignment="1">
      <alignment horizontal="right" vertical="center"/>
      <protection/>
    </xf>
    <xf numFmtId="4" fontId="13" fillId="36" borderId="20" xfId="52" applyNumberFormat="1" applyFont="1" applyFill="1" applyBorder="1" applyAlignment="1">
      <alignment horizontal="right" vertical="center"/>
      <protection/>
    </xf>
    <xf numFmtId="4" fontId="13" fillId="36" borderId="21" xfId="52" applyNumberFormat="1" applyFont="1" applyFill="1" applyBorder="1" applyAlignment="1">
      <alignment horizontal="right" vertical="center"/>
      <protection/>
    </xf>
    <xf numFmtId="4" fontId="13" fillId="36" borderId="18" xfId="52" applyNumberFormat="1" applyFont="1" applyFill="1" applyBorder="1" applyAlignment="1">
      <alignment horizontal="right" vertical="center"/>
      <protection/>
    </xf>
    <xf numFmtId="4" fontId="13" fillId="36" borderId="20" xfId="52" applyNumberFormat="1" applyFont="1" applyFill="1" applyBorder="1" applyAlignment="1">
      <alignment horizontal="right" vertical="center"/>
      <protection/>
    </xf>
    <xf numFmtId="3" fontId="13" fillId="37" borderId="17" xfId="52" applyNumberFormat="1" applyFont="1" applyFill="1" applyBorder="1" applyAlignment="1">
      <alignment horizontal="center"/>
      <protection/>
    </xf>
    <xf numFmtId="4" fontId="13" fillId="37" borderId="17" xfId="52" applyNumberFormat="1" applyFont="1" applyFill="1" applyBorder="1" applyAlignment="1">
      <alignment horizontal="right" vertical="center"/>
      <protection/>
    </xf>
    <xf numFmtId="4" fontId="13" fillId="37" borderId="18" xfId="52" applyNumberFormat="1" applyFont="1" applyFill="1" applyBorder="1" applyAlignment="1">
      <alignment horizontal="right" vertical="center"/>
      <protection/>
    </xf>
    <xf numFmtId="4" fontId="13" fillId="37" borderId="20" xfId="52" applyNumberFormat="1" applyFont="1" applyFill="1" applyBorder="1" applyAlignment="1">
      <alignment horizontal="right" vertical="center"/>
      <protection/>
    </xf>
    <xf numFmtId="4" fontId="13" fillId="37" borderId="21" xfId="52" applyNumberFormat="1" applyFont="1" applyFill="1" applyBorder="1" applyAlignment="1">
      <alignment horizontal="right" vertical="center"/>
      <protection/>
    </xf>
    <xf numFmtId="4" fontId="13" fillId="37" borderId="18" xfId="52" applyNumberFormat="1" applyFont="1" applyFill="1" applyBorder="1" applyAlignment="1">
      <alignment horizontal="right" vertical="center"/>
      <protection/>
    </xf>
    <xf numFmtId="3" fontId="13" fillId="5" borderId="17" xfId="52" applyNumberFormat="1" applyFont="1" applyFill="1" applyBorder="1" applyAlignment="1">
      <alignment horizontal="center"/>
      <protection/>
    </xf>
    <xf numFmtId="4" fontId="13" fillId="5" borderId="17" xfId="52" applyNumberFormat="1" applyFont="1" applyFill="1" applyBorder="1" applyAlignment="1">
      <alignment horizontal="right" vertical="center"/>
      <protection/>
    </xf>
    <xf numFmtId="4" fontId="13" fillId="5" borderId="18" xfId="52" applyNumberFormat="1" applyFont="1" applyFill="1" applyBorder="1" applyAlignment="1">
      <alignment horizontal="right" vertical="center"/>
      <protection/>
    </xf>
    <xf numFmtId="4" fontId="13" fillId="5" borderId="19" xfId="52" applyNumberFormat="1" applyFont="1" applyFill="1" applyBorder="1" applyAlignment="1">
      <alignment horizontal="right" vertical="center"/>
      <protection/>
    </xf>
    <xf numFmtId="4" fontId="13" fillId="5" borderId="20" xfId="52" applyNumberFormat="1" applyFont="1" applyFill="1" applyBorder="1" applyAlignment="1">
      <alignment horizontal="right" vertical="center"/>
      <protection/>
    </xf>
    <xf numFmtId="4" fontId="13" fillId="5" borderId="21" xfId="52" applyNumberFormat="1" applyFont="1" applyFill="1" applyBorder="1" applyAlignment="1">
      <alignment horizontal="right" vertical="center"/>
      <protection/>
    </xf>
    <xf numFmtId="3" fontId="13" fillId="4" borderId="17" xfId="52" applyNumberFormat="1" applyFont="1" applyFill="1" applyBorder="1" applyAlignment="1">
      <alignment horizontal="center"/>
      <protection/>
    </xf>
    <xf numFmtId="4" fontId="13" fillId="4" borderId="17" xfId="52" applyNumberFormat="1" applyFont="1" applyFill="1" applyBorder="1" applyAlignment="1">
      <alignment horizontal="right" vertical="center"/>
      <protection/>
    </xf>
    <xf numFmtId="4" fontId="13" fillId="4" borderId="18" xfId="52" applyNumberFormat="1" applyFont="1" applyFill="1" applyBorder="1" applyAlignment="1">
      <alignment horizontal="right" vertical="center"/>
      <protection/>
    </xf>
    <xf numFmtId="4" fontId="13" fillId="4" borderId="19" xfId="52" applyNumberFormat="1" applyFont="1" applyFill="1" applyBorder="1" applyAlignment="1">
      <alignment horizontal="right" vertical="center"/>
      <protection/>
    </xf>
    <xf numFmtId="4" fontId="13" fillId="4" borderId="20" xfId="52" applyNumberFormat="1" applyFont="1" applyFill="1" applyBorder="1" applyAlignment="1">
      <alignment horizontal="right" vertical="center"/>
      <protection/>
    </xf>
    <xf numFmtId="4" fontId="13" fillId="4" borderId="20" xfId="52" applyNumberFormat="1" applyFont="1" applyFill="1" applyBorder="1" applyAlignment="1">
      <alignment horizontal="right" vertical="center"/>
      <protection/>
    </xf>
    <xf numFmtId="4" fontId="13" fillId="4" borderId="21" xfId="52" applyNumberFormat="1" applyFont="1" applyFill="1" applyBorder="1" applyAlignment="1">
      <alignment horizontal="right" vertical="center"/>
      <protection/>
    </xf>
    <xf numFmtId="4" fontId="13" fillId="4" borderId="18" xfId="52" applyNumberFormat="1" applyFont="1" applyFill="1" applyBorder="1" applyAlignment="1">
      <alignment horizontal="right" vertical="center"/>
      <protection/>
    </xf>
    <xf numFmtId="3" fontId="13" fillId="18" borderId="17" xfId="52" applyNumberFormat="1" applyFont="1" applyFill="1" applyBorder="1" applyAlignment="1">
      <alignment horizontal="center"/>
      <protection/>
    </xf>
    <xf numFmtId="4" fontId="13" fillId="18" borderId="17" xfId="52" applyNumberFormat="1" applyFont="1" applyFill="1" applyBorder="1" applyAlignment="1">
      <alignment horizontal="right" vertical="center"/>
      <protection/>
    </xf>
    <xf numFmtId="4" fontId="13" fillId="18" borderId="18" xfId="52" applyNumberFormat="1" applyFont="1" applyFill="1" applyBorder="1" applyAlignment="1">
      <alignment horizontal="right" vertical="center"/>
      <protection/>
    </xf>
    <xf numFmtId="4" fontId="13" fillId="18" borderId="20" xfId="52" applyNumberFormat="1" applyFont="1" applyFill="1" applyBorder="1" applyAlignment="1">
      <alignment horizontal="right" vertical="center"/>
      <protection/>
    </xf>
    <xf numFmtId="4" fontId="13" fillId="18" borderId="22" xfId="52" applyNumberFormat="1" applyFont="1" applyFill="1" applyBorder="1" applyAlignment="1">
      <alignment horizontal="right" vertical="center"/>
      <protection/>
    </xf>
    <xf numFmtId="4" fontId="13" fillId="18" borderId="21" xfId="52" applyNumberFormat="1" applyFont="1" applyFill="1" applyBorder="1" applyAlignment="1">
      <alignment horizontal="right" vertical="center"/>
      <protection/>
    </xf>
    <xf numFmtId="3" fontId="13" fillId="38" borderId="17" xfId="52" applyNumberFormat="1" applyFont="1" applyFill="1" applyBorder="1" applyAlignment="1">
      <alignment horizontal="center"/>
      <protection/>
    </xf>
    <xf numFmtId="4" fontId="13" fillId="38" borderId="17" xfId="52" applyNumberFormat="1" applyFont="1" applyFill="1" applyBorder="1" applyAlignment="1">
      <alignment horizontal="right" vertical="center"/>
      <protection/>
    </xf>
    <xf numFmtId="4" fontId="13" fillId="38" borderId="18" xfId="52" applyNumberFormat="1" applyFont="1" applyFill="1" applyBorder="1" applyAlignment="1">
      <alignment horizontal="right" vertical="center"/>
      <protection/>
    </xf>
    <xf numFmtId="4" fontId="13" fillId="38" borderId="19" xfId="52" applyNumberFormat="1" applyFont="1" applyFill="1" applyBorder="1" applyAlignment="1">
      <alignment horizontal="right" vertical="center"/>
      <protection/>
    </xf>
    <xf numFmtId="4" fontId="13" fillId="38" borderId="20" xfId="52" applyNumberFormat="1" applyFont="1" applyFill="1" applyBorder="1" applyAlignment="1">
      <alignment horizontal="right" vertical="center"/>
      <protection/>
    </xf>
    <xf numFmtId="4" fontId="13" fillId="38" borderId="20" xfId="52" applyNumberFormat="1" applyFont="1" applyFill="1" applyBorder="1" applyAlignment="1">
      <alignment horizontal="right" vertical="center"/>
      <protection/>
    </xf>
    <xf numFmtId="4" fontId="13" fillId="38" borderId="16" xfId="52" applyNumberFormat="1" applyFont="1" applyFill="1" applyBorder="1" applyAlignment="1">
      <alignment horizontal="right" vertical="center"/>
      <protection/>
    </xf>
    <xf numFmtId="4" fontId="13" fillId="38" borderId="21" xfId="52" applyNumberFormat="1" applyFont="1" applyFill="1" applyBorder="1" applyAlignment="1">
      <alignment horizontal="right" vertical="center"/>
      <protection/>
    </xf>
    <xf numFmtId="4" fontId="13" fillId="38" borderId="18" xfId="52" applyNumberFormat="1" applyFont="1" applyFill="1" applyBorder="1" applyAlignment="1">
      <alignment horizontal="right" vertical="center"/>
      <protection/>
    </xf>
    <xf numFmtId="3" fontId="13" fillId="34" borderId="17" xfId="52" applyNumberFormat="1" applyFont="1" applyFill="1" applyBorder="1" applyAlignment="1">
      <alignment horizontal="center"/>
      <protection/>
    </xf>
    <xf numFmtId="4" fontId="13" fillId="34" borderId="17" xfId="52" applyNumberFormat="1" applyFont="1" applyFill="1" applyBorder="1" applyAlignment="1">
      <alignment horizontal="right" vertical="center"/>
      <protection/>
    </xf>
    <xf numFmtId="4" fontId="13" fillId="34" borderId="18" xfId="52" applyNumberFormat="1" applyFont="1" applyFill="1" applyBorder="1" applyAlignment="1">
      <alignment horizontal="right" vertical="center"/>
      <protection/>
    </xf>
    <xf numFmtId="4" fontId="13" fillId="34" borderId="20" xfId="52" applyNumberFormat="1" applyFont="1" applyFill="1" applyBorder="1" applyAlignment="1">
      <alignment horizontal="right" vertical="center"/>
      <protection/>
    </xf>
    <xf numFmtId="4" fontId="13" fillId="34" borderId="20" xfId="52" applyNumberFormat="1" applyFont="1" applyFill="1" applyBorder="1" applyAlignment="1">
      <alignment horizontal="right" vertical="center"/>
      <protection/>
    </xf>
    <xf numFmtId="3" fontId="13" fillId="40" borderId="17" xfId="52" applyNumberFormat="1" applyFont="1" applyFill="1" applyBorder="1" applyAlignment="1">
      <alignment horizontal="center"/>
      <protection/>
    </xf>
    <xf numFmtId="4" fontId="13" fillId="40" borderId="14" xfId="52" applyNumberFormat="1" applyFont="1" applyFill="1" applyBorder="1" applyAlignment="1">
      <alignment horizontal="right" vertical="center"/>
      <protection/>
    </xf>
    <xf numFmtId="4" fontId="13" fillId="40" borderId="26" xfId="52" applyNumberFormat="1" applyFont="1" applyFill="1" applyBorder="1" applyAlignment="1">
      <alignment horizontal="right" vertical="center"/>
      <protection/>
    </xf>
    <xf numFmtId="4" fontId="13" fillId="40" borderId="18" xfId="52" applyNumberFormat="1" applyFont="1" applyFill="1" applyBorder="1" applyAlignment="1">
      <alignment horizontal="right" vertical="center"/>
      <protection/>
    </xf>
    <xf numFmtId="4" fontId="13" fillId="40" borderId="32" xfId="52" applyNumberFormat="1" applyFont="1" applyFill="1" applyBorder="1" applyAlignment="1">
      <alignment horizontal="right" vertical="center"/>
      <protection/>
    </xf>
    <xf numFmtId="4" fontId="13" fillId="40" borderId="33" xfId="52" applyNumberFormat="1" applyFont="1" applyFill="1" applyBorder="1" applyAlignment="1">
      <alignment horizontal="right" vertical="center"/>
      <protection/>
    </xf>
    <xf numFmtId="4" fontId="13" fillId="40" borderId="13" xfId="52" applyNumberFormat="1" applyFont="1" applyFill="1" applyBorder="1" applyAlignment="1">
      <alignment horizontal="right" vertical="center"/>
      <protection/>
    </xf>
    <xf numFmtId="4" fontId="13" fillId="40" borderId="22" xfId="52" applyNumberFormat="1" applyFont="1" applyFill="1" applyBorder="1" applyAlignment="1">
      <alignment horizontal="right" vertical="center"/>
      <protection/>
    </xf>
    <xf numFmtId="4" fontId="13" fillId="40" borderId="16" xfId="52" applyNumberFormat="1" applyFont="1" applyFill="1" applyBorder="1" applyAlignment="1">
      <alignment horizontal="right" vertical="center"/>
      <protection/>
    </xf>
    <xf numFmtId="3" fontId="13" fillId="33" borderId="17" xfId="52" applyNumberFormat="1" applyFont="1" applyFill="1" applyBorder="1" applyAlignment="1">
      <alignment horizontal="center"/>
      <protection/>
    </xf>
    <xf numFmtId="4" fontId="13" fillId="33" borderId="14" xfId="52" applyNumberFormat="1" applyFont="1" applyFill="1" applyBorder="1" applyAlignment="1">
      <alignment horizontal="right" vertical="center"/>
      <protection/>
    </xf>
    <xf numFmtId="4" fontId="13" fillId="33" borderId="13" xfId="52" applyNumberFormat="1" applyFont="1" applyFill="1" applyBorder="1" applyAlignment="1">
      <alignment horizontal="right" vertical="center"/>
      <protection/>
    </xf>
    <xf numFmtId="4" fontId="13" fillId="33" borderId="22" xfId="52" applyNumberFormat="1" applyFont="1" applyFill="1" applyBorder="1" applyAlignment="1">
      <alignment horizontal="right" vertical="center"/>
      <protection/>
    </xf>
    <xf numFmtId="4" fontId="13" fillId="37" borderId="23" xfId="52" applyNumberFormat="1" applyFont="1" applyFill="1" applyBorder="1" applyAlignment="1">
      <alignment horizontal="left"/>
      <protection/>
    </xf>
    <xf numFmtId="4" fontId="13" fillId="37" borderId="14" xfId="52" applyNumberFormat="1" applyFont="1" applyFill="1" applyBorder="1" applyAlignment="1">
      <alignment horizontal="right" vertical="center"/>
      <protection/>
    </xf>
    <xf numFmtId="4" fontId="13" fillId="37" borderId="13" xfId="52" applyNumberFormat="1" applyFont="1" applyFill="1" applyBorder="1" applyAlignment="1">
      <alignment horizontal="right" vertical="center"/>
      <protection/>
    </xf>
    <xf numFmtId="4" fontId="13" fillId="37" borderId="19" xfId="52" applyNumberFormat="1" applyFont="1" applyFill="1" applyBorder="1" applyAlignment="1">
      <alignment horizontal="right" vertical="center"/>
      <protection/>
    </xf>
    <xf numFmtId="4" fontId="13" fillId="37" borderId="20" xfId="52" applyNumberFormat="1" applyFont="1" applyFill="1" applyBorder="1" applyAlignment="1">
      <alignment horizontal="right" vertical="center"/>
      <protection/>
    </xf>
    <xf numFmtId="4" fontId="6" fillId="42" borderId="0" xfId="52" applyNumberFormat="1" applyFont="1" applyFill="1" applyAlignment="1">
      <alignment horizontal="center" vertical="center" wrapText="1"/>
      <protection/>
    </xf>
    <xf numFmtId="4" fontId="13" fillId="42" borderId="17" xfId="52" applyNumberFormat="1" applyFont="1" applyFill="1" applyBorder="1" applyAlignment="1">
      <alignment horizontal="right" vertical="center"/>
      <protection/>
    </xf>
    <xf numFmtId="4" fontId="13" fillId="42" borderId="18" xfId="52" applyNumberFormat="1" applyFont="1" applyFill="1" applyBorder="1" applyAlignment="1">
      <alignment horizontal="right" vertical="center"/>
      <protection/>
    </xf>
    <xf numFmtId="4" fontId="13" fillId="42" borderId="19" xfId="52" applyNumberFormat="1" applyFont="1" applyFill="1" applyBorder="1" applyAlignment="1">
      <alignment horizontal="right" vertical="center"/>
      <protection/>
    </xf>
    <xf numFmtId="4" fontId="13" fillId="42" borderId="20" xfId="52" applyNumberFormat="1" applyFont="1" applyFill="1" applyBorder="1" applyAlignment="1">
      <alignment horizontal="right" vertical="center"/>
      <protection/>
    </xf>
    <xf numFmtId="4" fontId="13" fillId="42" borderId="21" xfId="52" applyNumberFormat="1" applyFont="1" applyFill="1" applyBorder="1" applyAlignment="1">
      <alignment horizontal="right" vertical="center"/>
      <protection/>
    </xf>
    <xf numFmtId="3" fontId="13" fillId="42" borderId="17" xfId="52" applyNumberFormat="1" applyFont="1" applyFill="1" applyBorder="1" applyAlignment="1">
      <alignment horizontal="center"/>
      <protection/>
    </xf>
    <xf numFmtId="3" fontId="13" fillId="39" borderId="17" xfId="52" applyNumberFormat="1" applyFont="1" applyFill="1" applyBorder="1" applyAlignment="1">
      <alignment horizontal="center"/>
      <protection/>
    </xf>
    <xf numFmtId="4" fontId="13" fillId="39" borderId="17" xfId="52" applyNumberFormat="1" applyFont="1" applyFill="1" applyBorder="1" applyAlignment="1">
      <alignment horizontal="right" vertical="center"/>
      <protection/>
    </xf>
    <xf numFmtId="4" fontId="13" fillId="39" borderId="18" xfId="52" applyNumberFormat="1" applyFont="1" applyFill="1" applyBorder="1" applyAlignment="1">
      <alignment horizontal="right" vertical="center"/>
      <protection/>
    </xf>
    <xf numFmtId="4" fontId="13" fillId="39" borderId="20" xfId="52" applyNumberFormat="1" applyFont="1" applyFill="1" applyBorder="1" applyAlignment="1">
      <alignment horizontal="right" vertical="center"/>
      <protection/>
    </xf>
    <xf numFmtId="4" fontId="13" fillId="39" borderId="18" xfId="52" applyNumberFormat="1" applyFont="1" applyFill="1" applyBorder="1" applyAlignment="1">
      <alignment horizontal="right" vertical="center"/>
      <protection/>
    </xf>
    <xf numFmtId="4" fontId="13" fillId="39" borderId="21" xfId="52" applyNumberFormat="1" applyFont="1" applyFill="1" applyBorder="1" applyAlignment="1">
      <alignment horizontal="right" vertical="center"/>
      <protection/>
    </xf>
    <xf numFmtId="4" fontId="13" fillId="39" borderId="20" xfId="52" applyNumberFormat="1" applyFont="1" applyFill="1" applyBorder="1" applyAlignment="1">
      <alignment horizontal="right" vertical="center"/>
      <protection/>
    </xf>
    <xf numFmtId="3" fontId="13" fillId="43" borderId="17" xfId="52" applyNumberFormat="1" applyFont="1" applyFill="1" applyBorder="1" applyAlignment="1">
      <alignment horizontal="center"/>
      <protection/>
    </xf>
    <xf numFmtId="4" fontId="13" fillId="43" borderId="18" xfId="52" applyNumberFormat="1" applyFont="1" applyFill="1" applyBorder="1" applyAlignment="1">
      <alignment horizontal="right" vertical="center"/>
      <protection/>
    </xf>
    <xf numFmtId="4" fontId="13" fillId="43" borderId="20" xfId="52" applyNumberFormat="1" applyFont="1" applyFill="1" applyBorder="1" applyAlignment="1">
      <alignment horizontal="right" vertical="center"/>
      <protection/>
    </xf>
    <xf numFmtId="4" fontId="13" fillId="43" borderId="21" xfId="52" applyNumberFormat="1" applyFont="1" applyFill="1" applyBorder="1" applyAlignment="1">
      <alignment horizontal="right" vertical="center"/>
      <protection/>
    </xf>
    <xf numFmtId="3" fontId="13" fillId="44" borderId="17" xfId="52" applyNumberFormat="1" applyFont="1" applyFill="1" applyBorder="1" applyAlignment="1">
      <alignment horizontal="center"/>
      <protection/>
    </xf>
    <xf numFmtId="4" fontId="13" fillId="44" borderId="17" xfId="52" applyNumberFormat="1" applyFont="1" applyFill="1" applyBorder="1" applyAlignment="1">
      <alignment horizontal="right" vertical="center"/>
      <protection/>
    </xf>
    <xf numFmtId="164" fontId="17" fillId="44" borderId="26" xfId="0" applyNumberFormat="1" applyFont="1" applyFill="1" applyBorder="1" applyAlignment="1">
      <alignment horizontal="right" vertical="center"/>
    </xf>
    <xf numFmtId="4" fontId="13" fillId="44" borderId="18" xfId="52" applyNumberFormat="1" applyFont="1" applyFill="1" applyBorder="1" applyAlignment="1">
      <alignment horizontal="right" vertical="center"/>
      <protection/>
    </xf>
    <xf numFmtId="4" fontId="13" fillId="44" borderId="20" xfId="52" applyNumberFormat="1" applyFont="1" applyFill="1" applyBorder="1" applyAlignment="1">
      <alignment horizontal="right" vertical="center"/>
      <protection/>
    </xf>
    <xf numFmtId="4" fontId="13" fillId="44" borderId="18" xfId="52" applyNumberFormat="1" applyFont="1" applyFill="1" applyBorder="1" applyAlignment="1">
      <alignment horizontal="right" vertical="center"/>
      <protection/>
    </xf>
    <xf numFmtId="4" fontId="13" fillId="44" borderId="20" xfId="52" applyNumberFormat="1" applyFont="1" applyFill="1" applyBorder="1" applyAlignment="1">
      <alignment horizontal="right" vertical="center"/>
      <protection/>
    </xf>
    <xf numFmtId="4" fontId="13" fillId="44" borderId="34" xfId="52" applyNumberFormat="1" applyFont="1" applyFill="1" applyBorder="1" applyAlignment="1">
      <alignment horizontal="right" vertical="center"/>
      <protection/>
    </xf>
    <xf numFmtId="4" fontId="13" fillId="44" borderId="35" xfId="52" applyNumberFormat="1" applyFont="1" applyFill="1" applyBorder="1" applyAlignment="1">
      <alignment horizontal="right" vertical="center"/>
      <protection/>
    </xf>
    <xf numFmtId="4" fontId="13" fillId="35" borderId="27" xfId="52" applyNumberFormat="1" applyFont="1" applyFill="1" applyBorder="1" applyAlignment="1">
      <alignment horizontal="right" vertical="center"/>
      <protection/>
    </xf>
    <xf numFmtId="4" fontId="1" fillId="0" borderId="0" xfId="52" applyNumberFormat="1" applyFont="1" applyFill="1" applyBorder="1">
      <alignment/>
      <protection/>
    </xf>
    <xf numFmtId="4" fontId="12" fillId="32" borderId="0" xfId="0" applyNumberFormat="1" applyFont="1" applyFill="1" applyAlignment="1">
      <alignment horizontal="left" vertical="top"/>
    </xf>
    <xf numFmtId="4" fontId="13" fillId="45" borderId="13" xfId="52" applyNumberFormat="1" applyFont="1" applyFill="1" applyBorder="1" applyAlignment="1">
      <alignment horizontal="right" vertical="center"/>
      <protection/>
    </xf>
    <xf numFmtId="4" fontId="13" fillId="4" borderId="16" xfId="52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top"/>
    </xf>
    <xf numFmtId="4" fontId="12" fillId="0" borderId="18" xfId="0" applyNumberFormat="1" applyFont="1" applyBorder="1" applyAlignment="1" applyProtection="1">
      <alignment horizontal="right" vertical="top"/>
      <protection locked="0"/>
    </xf>
    <xf numFmtId="4" fontId="10" fillId="32" borderId="26" xfId="52" applyNumberFormat="1" applyFont="1" applyFill="1" applyBorder="1" applyAlignment="1">
      <alignment vertical="center"/>
      <protection/>
    </xf>
    <xf numFmtId="4" fontId="10" fillId="32" borderId="17" xfId="52" applyNumberFormat="1" applyFont="1" applyFill="1" applyBorder="1" applyAlignment="1">
      <alignment vertical="center"/>
      <protection/>
    </xf>
    <xf numFmtId="4" fontId="10" fillId="32" borderId="26" xfId="52" applyNumberFormat="1" applyFont="1" applyFill="1" applyBorder="1" applyAlignment="1">
      <alignment/>
      <protection/>
    </xf>
    <xf numFmtId="4" fontId="10" fillId="0" borderId="18" xfId="52" applyNumberFormat="1" applyFont="1" applyFill="1" applyBorder="1" applyAlignment="1">
      <alignment vertical="center"/>
      <protection/>
    </xf>
    <xf numFmtId="4" fontId="10" fillId="32" borderId="36" xfId="52" applyNumberFormat="1" applyFont="1" applyFill="1" applyBorder="1" applyAlignment="1">
      <alignment/>
      <protection/>
    </xf>
    <xf numFmtId="4" fontId="10" fillId="32" borderId="34" xfId="52" applyNumberFormat="1" applyFont="1" applyFill="1" applyBorder="1" applyAlignment="1">
      <alignment/>
      <protection/>
    </xf>
    <xf numFmtId="4" fontId="13" fillId="46" borderId="14" xfId="52" applyNumberFormat="1" applyFont="1" applyFill="1" applyBorder="1" applyAlignment="1">
      <alignment horizontal="right" vertical="center"/>
      <protection/>
    </xf>
    <xf numFmtId="3" fontId="13" fillId="46" borderId="14" xfId="52" applyNumberFormat="1" applyFont="1" applyFill="1" applyBorder="1" applyAlignment="1">
      <alignment horizontal="center"/>
      <protection/>
    </xf>
    <xf numFmtId="4" fontId="13" fillId="46" borderId="23" xfId="52" applyNumberFormat="1" applyFont="1" applyFill="1" applyBorder="1" applyAlignment="1">
      <alignment horizontal="left"/>
      <protection/>
    </xf>
    <xf numFmtId="4" fontId="13" fillId="46" borderId="13" xfId="52" applyNumberFormat="1" applyFont="1" applyFill="1" applyBorder="1" applyAlignment="1">
      <alignment horizontal="right" vertical="center"/>
      <protection/>
    </xf>
    <xf numFmtId="4" fontId="13" fillId="46" borderId="16" xfId="52" applyNumberFormat="1" applyFont="1" applyFill="1" applyBorder="1" applyAlignment="1">
      <alignment vertical="center"/>
      <protection/>
    </xf>
    <xf numFmtId="4" fontId="13" fillId="46" borderId="13" xfId="52" applyNumberFormat="1" applyFont="1" applyFill="1" applyBorder="1" applyAlignment="1">
      <alignment vertical="center"/>
      <protection/>
    </xf>
    <xf numFmtId="4" fontId="13" fillId="46" borderId="16" xfId="52" applyNumberFormat="1" applyFont="1" applyFill="1" applyBorder="1" applyAlignment="1">
      <alignment horizontal="right"/>
      <protection/>
    </xf>
    <xf numFmtId="4" fontId="13" fillId="46" borderId="22" xfId="52" applyNumberFormat="1" applyFont="1" applyFill="1" applyBorder="1" applyAlignment="1">
      <alignment vertical="center"/>
      <protection/>
    </xf>
    <xf numFmtId="3" fontId="13" fillId="46" borderId="17" xfId="52" applyNumberFormat="1" applyFont="1" applyFill="1" applyBorder="1" applyAlignment="1">
      <alignment horizontal="center"/>
      <protection/>
    </xf>
    <xf numFmtId="4" fontId="13" fillId="46" borderId="17" xfId="52" applyNumberFormat="1" applyFont="1" applyFill="1" applyBorder="1" applyAlignment="1">
      <alignment horizontal="right" vertical="center"/>
      <protection/>
    </xf>
    <xf numFmtId="4" fontId="13" fillId="46" borderId="18" xfId="52" applyNumberFormat="1" applyFont="1" applyFill="1" applyBorder="1" applyAlignment="1">
      <alignment horizontal="right" vertical="center"/>
      <protection/>
    </xf>
    <xf numFmtId="4" fontId="13" fillId="46" borderId="19" xfId="52" applyNumberFormat="1" applyFont="1" applyFill="1" applyBorder="1" applyAlignment="1">
      <alignment horizontal="right" vertical="center"/>
      <protection/>
    </xf>
    <xf numFmtId="4" fontId="13" fillId="46" borderId="20" xfId="52" applyNumberFormat="1" applyFont="1" applyFill="1" applyBorder="1" applyAlignment="1">
      <alignment horizontal="right" vertical="center"/>
      <protection/>
    </xf>
    <xf numFmtId="4" fontId="13" fillId="46" borderId="18" xfId="52" applyNumberFormat="1" applyFont="1" applyFill="1" applyBorder="1" applyAlignment="1">
      <alignment horizontal="right" vertical="center"/>
      <protection/>
    </xf>
    <xf numFmtId="4" fontId="13" fillId="46" borderId="20" xfId="52" applyNumberFormat="1" applyFont="1" applyFill="1" applyBorder="1" applyAlignment="1">
      <alignment horizontal="right" vertical="center"/>
      <protection/>
    </xf>
    <xf numFmtId="4" fontId="13" fillId="46" borderId="21" xfId="52" applyNumberFormat="1" applyFont="1" applyFill="1" applyBorder="1" applyAlignment="1">
      <alignment horizontal="right" vertical="center"/>
      <protection/>
    </xf>
    <xf numFmtId="4" fontId="13" fillId="47" borderId="23" xfId="52" applyNumberFormat="1" applyFont="1" applyFill="1" applyBorder="1" applyAlignment="1">
      <alignment horizontal="left"/>
      <protection/>
    </xf>
    <xf numFmtId="3" fontId="13" fillId="47" borderId="14" xfId="52" applyNumberFormat="1" applyFont="1" applyFill="1" applyBorder="1" applyAlignment="1">
      <alignment horizontal="center"/>
      <protection/>
    </xf>
    <xf numFmtId="4" fontId="13" fillId="47" borderId="13" xfId="52" applyNumberFormat="1" applyFont="1" applyFill="1" applyBorder="1" applyAlignment="1">
      <alignment horizontal="right" vertical="center"/>
      <protection/>
    </xf>
    <xf numFmtId="4" fontId="13" fillId="47" borderId="16" xfId="52" applyNumberFormat="1" applyFont="1" applyFill="1" applyBorder="1" applyAlignment="1">
      <alignment horizontal="right"/>
      <protection/>
    </xf>
    <xf numFmtId="4" fontId="13" fillId="47" borderId="13" xfId="52" applyNumberFormat="1" applyFont="1" applyFill="1" applyBorder="1" applyAlignment="1">
      <alignment vertical="center"/>
      <protection/>
    </xf>
    <xf numFmtId="4" fontId="13" fillId="47" borderId="22" xfId="52" applyNumberFormat="1" applyFont="1" applyFill="1" applyBorder="1" applyAlignment="1">
      <alignment vertical="center"/>
      <protection/>
    </xf>
    <xf numFmtId="3" fontId="13" fillId="47" borderId="17" xfId="52" applyNumberFormat="1" applyFont="1" applyFill="1" applyBorder="1" applyAlignment="1">
      <alignment horizontal="center"/>
      <protection/>
    </xf>
    <xf numFmtId="4" fontId="13" fillId="47" borderId="17" xfId="52" applyNumberFormat="1" applyFont="1" applyFill="1" applyBorder="1" applyAlignment="1">
      <alignment horizontal="right" vertical="center"/>
      <protection/>
    </xf>
    <xf numFmtId="4" fontId="13" fillId="47" borderId="18" xfId="52" applyNumberFormat="1" applyFont="1" applyFill="1" applyBorder="1" applyAlignment="1">
      <alignment horizontal="right" vertical="center"/>
      <protection/>
    </xf>
    <xf numFmtId="4" fontId="13" fillId="47" borderId="20" xfId="52" applyNumberFormat="1" applyFont="1" applyFill="1" applyBorder="1" applyAlignment="1">
      <alignment horizontal="right" vertical="center"/>
      <protection/>
    </xf>
    <xf numFmtId="4" fontId="13" fillId="47" borderId="20" xfId="52" applyNumberFormat="1" applyFont="1" applyFill="1" applyBorder="1" applyAlignment="1">
      <alignment horizontal="right" vertical="center"/>
      <protection/>
    </xf>
    <xf numFmtId="4" fontId="13" fillId="47" borderId="21" xfId="52" applyNumberFormat="1" applyFont="1" applyFill="1" applyBorder="1" applyAlignment="1">
      <alignment horizontal="right" vertical="center"/>
      <protection/>
    </xf>
    <xf numFmtId="4" fontId="13" fillId="48" borderId="21" xfId="52" applyNumberFormat="1" applyFont="1" applyFill="1" applyBorder="1" applyAlignment="1">
      <alignment horizontal="right" vertical="center"/>
      <protection/>
    </xf>
    <xf numFmtId="4" fontId="17" fillId="48" borderId="18" xfId="52" applyNumberFormat="1" applyFont="1" applyFill="1" applyBorder="1" applyAlignment="1">
      <alignment horizontal="right" vertical="center"/>
      <protection/>
    </xf>
    <xf numFmtId="164" fontId="19" fillId="32" borderId="0" xfId="0" applyNumberFormat="1" applyFont="1" applyFill="1" applyAlignment="1">
      <alignment vertical="top"/>
    </xf>
    <xf numFmtId="4" fontId="10" fillId="0" borderId="13" xfId="52" applyNumberFormat="1" applyFont="1" applyFill="1" applyBorder="1" applyAlignment="1">
      <alignment horizontal="right" vertical="center"/>
      <protection/>
    </xf>
    <xf numFmtId="4" fontId="1" fillId="32" borderId="0" xfId="52" applyNumberFormat="1" applyFont="1" applyFill="1" applyAlignment="1">
      <alignment vertical="center"/>
      <protection/>
    </xf>
    <xf numFmtId="4" fontId="13" fillId="49" borderId="27" xfId="52" applyNumberFormat="1" applyFont="1" applyFill="1" applyBorder="1" applyAlignment="1">
      <alignment horizontal="right" vertical="center"/>
      <protection/>
    </xf>
    <xf numFmtId="4" fontId="13" fillId="35" borderId="37" xfId="52" applyNumberFormat="1" applyFont="1" applyFill="1" applyBorder="1" applyAlignment="1">
      <alignment horizontal="right" vertical="center"/>
      <protection/>
    </xf>
    <xf numFmtId="4" fontId="13" fillId="50" borderId="15" xfId="52" applyNumberFormat="1" applyFont="1" applyFill="1" applyBorder="1" applyAlignment="1">
      <alignment horizontal="right" vertical="center"/>
      <protection/>
    </xf>
    <xf numFmtId="4" fontId="13" fillId="50" borderId="21" xfId="52" applyNumberFormat="1" applyFont="1" applyFill="1" applyBorder="1" applyAlignment="1">
      <alignment horizontal="right" vertical="center"/>
      <protection/>
    </xf>
    <xf numFmtId="4" fontId="13" fillId="51" borderId="18" xfId="52" applyNumberFormat="1" applyFont="1" applyFill="1" applyBorder="1" applyAlignment="1">
      <alignment horizontal="right" vertical="center"/>
      <protection/>
    </xf>
    <xf numFmtId="4" fontId="13" fillId="51" borderId="18" xfId="52" applyNumberFormat="1" applyFont="1" applyFill="1" applyBorder="1" applyAlignment="1">
      <alignment horizontal="right" vertical="center"/>
      <protection/>
    </xf>
    <xf numFmtId="4" fontId="13" fillId="51" borderId="22" xfId="52" applyNumberFormat="1" applyFont="1" applyFill="1" applyBorder="1" applyAlignment="1">
      <alignment horizontal="right" vertical="center"/>
      <protection/>
    </xf>
    <xf numFmtId="4" fontId="10" fillId="32" borderId="20" xfId="52" applyNumberFormat="1" applyFont="1" applyFill="1" applyBorder="1" applyAlignment="1">
      <alignment vertical="center"/>
      <protection/>
    </xf>
    <xf numFmtId="4" fontId="10" fillId="0" borderId="20" xfId="52" applyNumberFormat="1" applyFont="1" applyFill="1" applyBorder="1" applyAlignment="1">
      <alignment vertical="center"/>
      <protection/>
    </xf>
    <xf numFmtId="4" fontId="10" fillId="0" borderId="21" xfId="52" applyNumberFormat="1" applyFont="1" applyFill="1" applyBorder="1" applyAlignment="1">
      <alignment vertical="center"/>
      <protection/>
    </xf>
    <xf numFmtId="4" fontId="10" fillId="32" borderId="23" xfId="52" applyNumberFormat="1" applyFont="1" applyFill="1" applyBorder="1">
      <alignment/>
      <protection/>
    </xf>
    <xf numFmtId="4" fontId="10" fillId="0" borderId="17" xfId="52" applyNumberFormat="1" applyFont="1" applyFill="1" applyBorder="1" applyAlignment="1">
      <alignment horizontal="right" vertical="center"/>
      <protection/>
    </xf>
    <xf numFmtId="4" fontId="10" fillId="0" borderId="18" xfId="52" applyNumberFormat="1" applyFont="1" applyFill="1" applyBorder="1" applyAlignment="1">
      <alignment horizontal="right"/>
      <protection/>
    </xf>
    <xf numFmtId="4" fontId="10" fillId="0" borderId="20" xfId="52" applyNumberFormat="1" applyFont="1" applyFill="1" applyBorder="1" applyAlignment="1">
      <alignment horizontal="right" vertical="center"/>
      <protection/>
    </xf>
    <xf numFmtId="4" fontId="10" fillId="32" borderId="20" xfId="52" applyNumberFormat="1" applyFont="1" applyFill="1" applyBorder="1" applyAlignment="1">
      <alignment horizontal="right" vertical="center"/>
      <protection/>
    </xf>
    <xf numFmtId="4" fontId="13" fillId="0" borderId="0" xfId="52" applyNumberFormat="1" applyFont="1" applyFill="1" applyBorder="1" applyAlignment="1">
      <alignment horizontal="center"/>
      <protection/>
    </xf>
    <xf numFmtId="4" fontId="1" fillId="32" borderId="38" xfId="52" applyNumberFormat="1" applyFont="1" applyFill="1" applyBorder="1" applyAlignment="1">
      <alignment horizontal="center" vertical="center" wrapText="1"/>
      <protection/>
    </xf>
    <xf numFmtId="4" fontId="28" fillId="32" borderId="12" xfId="52" applyNumberFormat="1" applyFont="1" applyFill="1" applyBorder="1" applyAlignment="1">
      <alignment horizontal="center" vertical="center" wrapText="1"/>
      <protection/>
    </xf>
    <xf numFmtId="4" fontId="11" fillId="32" borderId="39" xfId="52" applyNumberFormat="1" applyFont="1" applyFill="1" applyBorder="1" applyAlignment="1">
      <alignment horizontal="center" vertical="center" wrapText="1"/>
      <protection/>
    </xf>
    <xf numFmtId="4" fontId="1" fillId="32" borderId="40" xfId="52" applyNumberFormat="1" applyFont="1" applyFill="1" applyBorder="1" applyAlignment="1">
      <alignment vertical="center"/>
      <protection/>
    </xf>
    <xf numFmtId="4" fontId="11" fillId="32" borderId="41" xfId="52" applyNumberFormat="1" applyFont="1" applyFill="1" applyBorder="1" applyAlignment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right" vertical="center"/>
      <protection/>
    </xf>
    <xf numFmtId="164" fontId="12" fillId="0" borderId="21" xfId="0" applyNumberFormat="1" applyFont="1" applyBorder="1" applyAlignment="1" applyProtection="1">
      <alignment horizontal="right" vertical="center"/>
      <protection/>
    </xf>
    <xf numFmtId="4" fontId="10" fillId="32" borderId="16" xfId="52" applyNumberFormat="1" applyFont="1" applyFill="1" applyBorder="1" applyAlignment="1">
      <alignment horizontal="right" vertical="center"/>
      <protection/>
    </xf>
    <xf numFmtId="4" fontId="13" fillId="41" borderId="16" xfId="52" applyNumberFormat="1" applyFont="1" applyFill="1" applyBorder="1" applyAlignment="1">
      <alignment horizontal="right" vertical="center"/>
      <protection/>
    </xf>
    <xf numFmtId="4" fontId="13" fillId="42" borderId="16" xfId="52" applyNumberFormat="1" applyFont="1" applyFill="1" applyBorder="1" applyAlignment="1">
      <alignment horizontal="right" vertical="center"/>
      <protection/>
    </xf>
    <xf numFmtId="4" fontId="13" fillId="32" borderId="42" xfId="52" applyNumberFormat="1" applyFont="1" applyFill="1" applyBorder="1" applyAlignment="1">
      <alignment horizontal="center" vertical="center" wrapText="1"/>
      <protection/>
    </xf>
    <xf numFmtId="3" fontId="13" fillId="10" borderId="43" xfId="52" applyNumberFormat="1" applyFont="1" applyFill="1" applyBorder="1" applyAlignment="1">
      <alignment horizontal="left"/>
      <protection/>
    </xf>
    <xf numFmtId="4" fontId="10" fillId="0" borderId="23" xfId="0" applyNumberFormat="1" applyFont="1" applyFill="1" applyBorder="1" applyAlignment="1">
      <alignment/>
    </xf>
    <xf numFmtId="4" fontId="10" fillId="32" borderId="23" xfId="0" applyNumberFormat="1" applyFont="1" applyFill="1" applyBorder="1" applyAlignment="1">
      <alignment/>
    </xf>
    <xf numFmtId="4" fontId="13" fillId="36" borderId="23" xfId="52" applyNumberFormat="1" applyFont="1" applyFill="1" applyBorder="1" applyAlignment="1">
      <alignment horizontal="left"/>
      <protection/>
    </xf>
    <xf numFmtId="4" fontId="10" fillId="0" borderId="23" xfId="52" applyNumberFormat="1" applyFont="1" applyFill="1" applyBorder="1" applyAlignment="1">
      <alignment horizontal="left"/>
      <protection/>
    </xf>
    <xf numFmtId="4" fontId="10" fillId="0" borderId="23" xfId="0" applyNumberFormat="1" applyFont="1" applyBorder="1" applyAlignment="1">
      <alignment/>
    </xf>
    <xf numFmtId="4" fontId="13" fillId="5" borderId="23" xfId="52" applyNumberFormat="1" applyFont="1" applyFill="1" applyBorder="1" applyAlignment="1">
      <alignment horizontal="left"/>
      <protection/>
    </xf>
    <xf numFmtId="4" fontId="13" fillId="4" borderId="23" xfId="52" applyNumberFormat="1" applyFont="1" applyFill="1" applyBorder="1" applyAlignment="1">
      <alignment horizontal="left"/>
      <protection/>
    </xf>
    <xf numFmtId="4" fontId="13" fillId="18" borderId="23" xfId="52" applyNumberFormat="1" applyFont="1" applyFill="1" applyBorder="1" applyAlignment="1">
      <alignment horizontal="left"/>
      <protection/>
    </xf>
    <xf numFmtId="4" fontId="10" fillId="0" borderId="23" xfId="0" applyNumberFormat="1" applyFont="1" applyFill="1" applyBorder="1" applyAlignment="1">
      <alignment/>
    </xf>
    <xf numFmtId="4" fontId="17" fillId="36" borderId="16" xfId="0" applyNumberFormat="1" applyFont="1" applyFill="1" applyBorder="1" applyAlignment="1">
      <alignment horizontal="right" vertical="center"/>
    </xf>
    <xf numFmtId="4" fontId="13" fillId="33" borderId="16" xfId="52" applyNumberFormat="1" applyFont="1" applyFill="1" applyBorder="1" applyAlignment="1">
      <alignment horizontal="right" vertical="center"/>
      <protection/>
    </xf>
    <xf numFmtId="4" fontId="13" fillId="39" borderId="16" xfId="52" applyNumberFormat="1" applyFont="1" applyFill="1" applyBorder="1" applyAlignment="1">
      <alignment horizontal="right" vertical="center"/>
      <protection/>
    </xf>
    <xf numFmtId="4" fontId="13" fillId="35" borderId="44" xfId="52" applyNumberFormat="1" applyFont="1" applyFill="1" applyBorder="1" applyAlignment="1">
      <alignment vertical="center"/>
      <protection/>
    </xf>
    <xf numFmtId="4" fontId="17" fillId="36" borderId="45" xfId="0" applyNumberFormat="1" applyFont="1" applyFill="1" applyBorder="1" applyAlignment="1">
      <alignment horizontal="right" vertical="center"/>
    </xf>
    <xf numFmtId="4" fontId="17" fillId="37" borderId="45" xfId="0" applyNumberFormat="1" applyFont="1" applyFill="1" applyBorder="1" applyAlignment="1">
      <alignment horizontal="right" vertical="center"/>
    </xf>
    <xf numFmtId="4" fontId="13" fillId="5" borderId="45" xfId="52" applyNumberFormat="1" applyFont="1" applyFill="1" applyBorder="1" applyAlignment="1">
      <alignment horizontal="right" vertical="center"/>
      <protection/>
    </xf>
    <xf numFmtId="4" fontId="13" fillId="4" borderId="45" xfId="52" applyNumberFormat="1" applyFont="1" applyFill="1" applyBorder="1" applyAlignment="1">
      <alignment horizontal="right" vertical="center"/>
      <protection/>
    </xf>
    <xf numFmtId="4" fontId="13" fillId="18" borderId="45" xfId="52" applyNumberFormat="1" applyFont="1" applyFill="1" applyBorder="1" applyAlignment="1">
      <alignment horizontal="right" vertical="center"/>
      <protection/>
    </xf>
    <xf numFmtId="4" fontId="13" fillId="38" borderId="45" xfId="52" applyNumberFormat="1" applyFont="1" applyFill="1" applyBorder="1" applyAlignment="1">
      <alignment horizontal="right" vertical="center"/>
      <protection/>
    </xf>
    <xf numFmtId="4" fontId="13" fillId="34" borderId="45" xfId="52" applyNumberFormat="1" applyFont="1" applyFill="1" applyBorder="1" applyAlignment="1">
      <alignment horizontal="right" vertical="center"/>
      <protection/>
    </xf>
    <xf numFmtId="4" fontId="13" fillId="40" borderId="45" xfId="52" applyNumberFormat="1" applyFont="1" applyFill="1" applyBorder="1" applyAlignment="1">
      <alignment horizontal="right" vertical="center"/>
      <protection/>
    </xf>
    <xf numFmtId="4" fontId="13" fillId="33" borderId="45" xfId="52" applyNumberFormat="1" applyFont="1" applyFill="1" applyBorder="1" applyAlignment="1">
      <alignment horizontal="right" vertical="center"/>
      <protection/>
    </xf>
    <xf numFmtId="4" fontId="13" fillId="41" borderId="45" xfId="52" applyNumberFormat="1" applyFont="1" applyFill="1" applyBorder="1" applyAlignment="1">
      <alignment horizontal="right" vertical="center"/>
      <protection/>
    </xf>
    <xf numFmtId="4" fontId="13" fillId="42" borderId="45" xfId="52" applyNumberFormat="1" applyFont="1" applyFill="1" applyBorder="1" applyAlignment="1">
      <alignment horizontal="right" vertical="center"/>
      <protection/>
    </xf>
    <xf numFmtId="4" fontId="13" fillId="39" borderId="45" xfId="52" applyNumberFormat="1" applyFont="1" applyFill="1" applyBorder="1" applyAlignment="1">
      <alignment horizontal="right" vertical="center"/>
      <protection/>
    </xf>
    <xf numFmtId="4" fontId="13" fillId="46" borderId="45" xfId="52" applyNumberFormat="1" applyFont="1" applyFill="1" applyBorder="1" applyAlignment="1">
      <alignment horizontal="right" vertical="center"/>
      <protection/>
    </xf>
    <xf numFmtId="4" fontId="13" fillId="47" borderId="45" xfId="52" applyNumberFormat="1" applyFont="1" applyFill="1" applyBorder="1" applyAlignment="1">
      <alignment horizontal="right" vertical="center"/>
      <protection/>
    </xf>
    <xf numFmtId="4" fontId="13" fillId="43" borderId="45" xfId="52" applyNumberFormat="1" applyFont="1" applyFill="1" applyBorder="1" applyAlignment="1">
      <alignment horizontal="right" vertical="center"/>
      <protection/>
    </xf>
    <xf numFmtId="4" fontId="13" fillId="44" borderId="45" xfId="52" applyNumberFormat="1" applyFont="1" applyFill="1" applyBorder="1" applyAlignment="1">
      <alignment horizontal="right" vertical="center"/>
      <protection/>
    </xf>
    <xf numFmtId="4" fontId="13" fillId="35" borderId="37" xfId="52" applyNumberFormat="1" applyFont="1" applyFill="1" applyBorder="1" applyAlignment="1">
      <alignment vertical="center"/>
      <protection/>
    </xf>
    <xf numFmtId="4" fontId="17" fillId="3" borderId="13" xfId="0" applyNumberFormat="1" applyFont="1" applyFill="1" applyBorder="1" applyAlignment="1">
      <alignment horizontal="right" vertical="center"/>
    </xf>
    <xf numFmtId="4" fontId="29" fillId="32" borderId="39" xfId="52" applyNumberFormat="1" applyFont="1" applyFill="1" applyBorder="1" applyAlignment="1">
      <alignment horizontal="center" vertical="center" wrapText="1"/>
      <protection/>
    </xf>
    <xf numFmtId="4" fontId="10" fillId="0" borderId="46" xfId="52" applyNumberFormat="1" applyFont="1" applyFill="1" applyBorder="1" applyAlignment="1">
      <alignment vertical="center"/>
      <protection/>
    </xf>
    <xf numFmtId="4" fontId="10" fillId="32" borderId="46" xfId="52" applyNumberFormat="1" applyFont="1" applyFill="1" applyBorder="1" applyAlignment="1">
      <alignment vertical="center"/>
      <protection/>
    </xf>
    <xf numFmtId="4" fontId="13" fillId="3" borderId="47" xfId="52" applyNumberFormat="1" applyFont="1" applyFill="1" applyBorder="1" applyAlignment="1">
      <alignment vertical="center"/>
      <protection/>
    </xf>
    <xf numFmtId="4" fontId="13" fillId="36" borderId="46" xfId="52" applyNumberFormat="1" applyFont="1" applyFill="1" applyBorder="1" applyAlignment="1">
      <alignment vertical="center"/>
      <protection/>
    </xf>
    <xf numFmtId="4" fontId="13" fillId="37" borderId="46" xfId="52" applyNumberFormat="1" applyFont="1" applyFill="1" applyBorder="1" applyAlignment="1">
      <alignment vertical="center"/>
      <protection/>
    </xf>
    <xf numFmtId="4" fontId="13" fillId="5" borderId="46" xfId="52" applyNumberFormat="1" applyFont="1" applyFill="1" applyBorder="1" applyAlignment="1">
      <alignment vertical="center"/>
      <protection/>
    </xf>
    <xf numFmtId="4" fontId="13" fillId="4" borderId="46" xfId="52" applyNumberFormat="1" applyFont="1" applyFill="1" applyBorder="1" applyAlignment="1">
      <alignment vertical="center"/>
      <protection/>
    </xf>
    <xf numFmtId="4" fontId="13" fillId="18" borderId="46" xfId="52" applyNumberFormat="1" applyFont="1" applyFill="1" applyBorder="1" applyAlignment="1">
      <alignment vertical="center"/>
      <protection/>
    </xf>
    <xf numFmtId="4" fontId="13" fillId="38" borderId="46" xfId="52" applyNumberFormat="1" applyFont="1" applyFill="1" applyBorder="1" applyAlignment="1">
      <alignment vertical="center"/>
      <protection/>
    </xf>
    <xf numFmtId="4" fontId="13" fillId="34" borderId="48" xfId="52" applyNumberFormat="1" applyFont="1" applyFill="1" applyBorder="1" applyAlignment="1">
      <alignment vertical="center"/>
      <protection/>
    </xf>
    <xf numFmtId="4" fontId="10" fillId="32" borderId="47" xfId="52" applyNumberFormat="1" applyFont="1" applyFill="1" applyBorder="1" applyAlignment="1">
      <alignment vertical="center"/>
      <protection/>
    </xf>
    <xf numFmtId="4" fontId="13" fillId="40" borderId="46" xfId="52" applyNumberFormat="1" applyFont="1" applyFill="1" applyBorder="1" applyAlignment="1">
      <alignment vertical="center"/>
      <protection/>
    </xf>
    <xf numFmtId="4" fontId="13" fillId="33" borderId="46" xfId="52" applyNumberFormat="1" applyFont="1" applyFill="1" applyBorder="1" applyAlignment="1">
      <alignment vertical="center"/>
      <protection/>
    </xf>
    <xf numFmtId="4" fontId="13" fillId="41" borderId="46" xfId="52" applyNumberFormat="1" applyFont="1" applyFill="1" applyBorder="1" applyAlignment="1">
      <alignment vertical="center"/>
      <protection/>
    </xf>
    <xf numFmtId="4" fontId="13" fillId="42" borderId="46" xfId="52" applyNumberFormat="1" applyFont="1" applyFill="1" applyBorder="1" applyAlignment="1">
      <alignment vertical="center"/>
      <protection/>
    </xf>
    <xf numFmtId="4" fontId="13" fillId="39" borderId="46" xfId="52" applyNumberFormat="1" applyFont="1" applyFill="1" applyBorder="1" applyAlignment="1">
      <alignment vertical="center"/>
      <protection/>
    </xf>
    <xf numFmtId="4" fontId="13" fillId="46" borderId="46" xfId="52" applyNumberFormat="1" applyFont="1" applyFill="1" applyBorder="1" applyAlignment="1">
      <alignment vertical="center"/>
      <protection/>
    </xf>
    <xf numFmtId="4" fontId="13" fillId="47" borderId="46" xfId="52" applyNumberFormat="1" applyFont="1" applyFill="1" applyBorder="1" applyAlignment="1">
      <alignment vertical="center"/>
      <protection/>
    </xf>
    <xf numFmtId="4" fontId="13" fillId="43" borderId="46" xfId="52" applyNumberFormat="1" applyFont="1" applyFill="1" applyBorder="1" applyAlignment="1">
      <alignment vertical="center"/>
      <protection/>
    </xf>
    <xf numFmtId="4" fontId="13" fillId="44" borderId="46" xfId="52" applyNumberFormat="1" applyFont="1" applyFill="1" applyBorder="1" applyAlignment="1">
      <alignment vertical="center"/>
      <protection/>
    </xf>
    <xf numFmtId="4" fontId="28" fillId="32" borderId="39" xfId="52" applyNumberFormat="1" applyFont="1" applyFill="1" applyBorder="1" applyAlignment="1">
      <alignment horizontal="center" vertical="center" wrapText="1"/>
      <protection/>
    </xf>
    <xf numFmtId="4" fontId="10" fillId="32" borderId="22" xfId="52" applyNumberFormat="1" applyFont="1" applyFill="1" applyBorder="1" applyAlignment="1">
      <alignment vertical="center"/>
      <protection/>
    </xf>
    <xf numFmtId="4" fontId="17" fillId="3" borderId="47" xfId="0" applyNumberFormat="1" applyFont="1" applyFill="1" applyBorder="1" applyAlignment="1">
      <alignment horizontal="right" vertical="center"/>
    </xf>
    <xf numFmtId="4" fontId="17" fillId="36" borderId="22" xfId="0" applyNumberFormat="1" applyFont="1" applyFill="1" applyBorder="1" applyAlignment="1">
      <alignment horizontal="right" vertical="center"/>
    </xf>
    <xf numFmtId="4" fontId="17" fillId="37" borderId="46" xfId="0" applyNumberFormat="1" applyFont="1" applyFill="1" applyBorder="1" applyAlignment="1">
      <alignment horizontal="right" vertical="center"/>
    </xf>
    <xf numFmtId="4" fontId="10" fillId="32" borderId="22" xfId="52" applyNumberFormat="1" applyFont="1" applyFill="1" applyBorder="1" applyAlignment="1">
      <alignment horizontal="right"/>
      <protection/>
    </xf>
    <xf numFmtId="4" fontId="13" fillId="5" borderId="22" xfId="52" applyNumberFormat="1" applyFont="1" applyFill="1" applyBorder="1" applyAlignment="1">
      <alignment horizontal="right" vertical="center"/>
      <protection/>
    </xf>
    <xf numFmtId="4" fontId="13" fillId="4" borderId="22" xfId="52" applyNumberFormat="1" applyFont="1" applyFill="1" applyBorder="1" applyAlignment="1">
      <alignment horizontal="right" vertical="center"/>
      <protection/>
    </xf>
    <xf numFmtId="4" fontId="10" fillId="32" borderId="22" xfId="52" applyNumberFormat="1" applyFont="1" applyFill="1" applyBorder="1" applyAlignment="1">
      <alignment horizontal="right" vertical="center"/>
      <protection/>
    </xf>
    <xf numFmtId="4" fontId="10" fillId="32" borderId="35" xfId="52" applyNumberFormat="1" applyFont="1" applyFill="1" applyBorder="1">
      <alignment/>
      <protection/>
    </xf>
    <xf numFmtId="4" fontId="13" fillId="38" borderId="22" xfId="52" applyNumberFormat="1" applyFont="1" applyFill="1" applyBorder="1" applyAlignment="1">
      <alignment horizontal="right" vertical="center"/>
      <protection/>
    </xf>
    <xf numFmtId="4" fontId="13" fillId="34" borderId="47" xfId="52" applyNumberFormat="1" applyFont="1" applyFill="1" applyBorder="1" applyAlignment="1">
      <alignment horizontal="right" vertical="center"/>
      <protection/>
    </xf>
    <xf numFmtId="4" fontId="12" fillId="0" borderId="22" xfId="0" applyNumberFormat="1" applyFont="1" applyFill="1" applyBorder="1" applyAlignment="1">
      <alignment/>
    </xf>
    <xf numFmtId="4" fontId="13" fillId="33" borderId="22" xfId="52" applyNumberFormat="1" applyFont="1" applyFill="1" applyBorder="1" applyAlignment="1">
      <alignment horizontal="right" vertical="center"/>
      <protection/>
    </xf>
    <xf numFmtId="4" fontId="13" fillId="41" borderId="22" xfId="52" applyNumberFormat="1" applyFont="1" applyFill="1" applyBorder="1" applyAlignment="1">
      <alignment horizontal="right" vertical="center"/>
      <protection/>
    </xf>
    <xf numFmtId="4" fontId="13" fillId="42" borderId="22" xfId="52" applyNumberFormat="1" applyFont="1" applyFill="1" applyBorder="1" applyAlignment="1">
      <alignment horizontal="right" vertical="center"/>
      <protection/>
    </xf>
    <xf numFmtId="4" fontId="13" fillId="46" borderId="22" xfId="52" applyNumberFormat="1" applyFont="1" applyFill="1" applyBorder="1" applyAlignment="1">
      <alignment horizontal="right" vertical="center"/>
      <protection/>
    </xf>
    <xf numFmtId="4" fontId="13" fillId="47" borderId="22" xfId="52" applyNumberFormat="1" applyFont="1" applyFill="1" applyBorder="1" applyAlignment="1">
      <alignment horizontal="right" vertical="center"/>
      <protection/>
    </xf>
    <xf numFmtId="4" fontId="13" fillId="43" borderId="22" xfId="52" applyNumberFormat="1" applyFont="1" applyFill="1" applyBorder="1" applyAlignment="1">
      <alignment horizontal="right" vertical="center"/>
      <protection/>
    </xf>
    <xf numFmtId="4" fontId="13" fillId="44" borderId="22" xfId="52" applyNumberFormat="1" applyFont="1" applyFill="1" applyBorder="1" applyAlignment="1">
      <alignment horizontal="right" vertical="center"/>
      <protection/>
    </xf>
    <xf numFmtId="4" fontId="13" fillId="39" borderId="13" xfId="52" applyNumberFormat="1" applyFont="1" applyFill="1" applyBorder="1" applyAlignment="1">
      <alignment horizontal="right" vertical="center"/>
      <protection/>
    </xf>
    <xf numFmtId="4" fontId="13" fillId="39" borderId="22" xfId="52" applyNumberFormat="1" applyFont="1" applyFill="1" applyBorder="1" applyAlignment="1">
      <alignment horizontal="right" vertical="center"/>
      <protection/>
    </xf>
    <xf numFmtId="4" fontId="13" fillId="47" borderId="14" xfId="52" applyNumberFormat="1" applyFont="1" applyFill="1" applyBorder="1" applyAlignment="1">
      <alignment horizontal="right" vertical="center"/>
      <protection/>
    </xf>
    <xf numFmtId="4" fontId="13" fillId="35" borderId="49" xfId="52" applyNumberFormat="1" applyFont="1" applyFill="1" applyBorder="1" applyAlignment="1">
      <alignment vertical="center"/>
      <protection/>
    </xf>
    <xf numFmtId="4" fontId="13" fillId="35" borderId="50" xfId="52" applyNumberFormat="1" applyFont="1" applyFill="1" applyBorder="1" applyAlignment="1">
      <alignment vertical="center"/>
      <protection/>
    </xf>
    <xf numFmtId="4" fontId="13" fillId="10" borderId="51" xfId="52" applyNumberFormat="1" applyFont="1" applyFill="1" applyBorder="1" applyAlignment="1">
      <alignment horizontal="right"/>
      <protection/>
    </xf>
    <xf numFmtId="4" fontId="10" fillId="0" borderId="45" xfId="52" applyNumberFormat="1" applyFont="1" applyFill="1" applyBorder="1" applyAlignment="1">
      <alignment horizontal="right"/>
      <protection/>
    </xf>
    <xf numFmtId="4" fontId="17" fillId="52" borderId="14" xfId="0" applyNumberFormat="1" applyFont="1" applyFill="1" applyBorder="1" applyAlignment="1">
      <alignment horizontal="right" vertical="center"/>
    </xf>
    <xf numFmtId="4" fontId="13" fillId="52" borderId="45" xfId="52" applyNumberFormat="1" applyFont="1" applyFill="1" applyBorder="1" applyAlignment="1">
      <alignment horizontal="right"/>
      <protection/>
    </xf>
    <xf numFmtId="4" fontId="12" fillId="0" borderId="45" xfId="0" applyNumberFormat="1" applyFont="1" applyFill="1" applyBorder="1" applyAlignment="1">
      <alignment horizontal="right" vertical="center"/>
    </xf>
    <xf numFmtId="4" fontId="10" fillId="0" borderId="45" xfId="52" applyNumberFormat="1" applyFont="1" applyFill="1" applyBorder="1" applyAlignment="1">
      <alignment horizontal="right" vertical="center"/>
      <protection/>
    </xf>
    <xf numFmtId="4" fontId="13" fillId="18" borderId="22" xfId="52" applyNumberFormat="1" applyFont="1" applyFill="1" applyBorder="1" applyAlignment="1">
      <alignment horizontal="right" vertical="center"/>
      <protection/>
    </xf>
    <xf numFmtId="4" fontId="13" fillId="18" borderId="48" xfId="52" applyNumberFormat="1" applyFont="1" applyFill="1" applyBorder="1" applyAlignment="1">
      <alignment vertical="center"/>
      <protection/>
    </xf>
    <xf numFmtId="4" fontId="13" fillId="42" borderId="48" xfId="52" applyNumberFormat="1" applyFont="1" applyFill="1" applyBorder="1" applyAlignment="1">
      <alignment vertical="center"/>
      <protection/>
    </xf>
    <xf numFmtId="4" fontId="13" fillId="10" borderId="52" xfId="52" applyNumberFormat="1" applyFont="1" applyFill="1" applyBorder="1" applyAlignment="1">
      <alignment horizontal="right"/>
      <protection/>
    </xf>
    <xf numFmtId="4" fontId="13" fillId="10" borderId="43" xfId="52" applyNumberFormat="1" applyFont="1" applyFill="1" applyBorder="1" applyAlignment="1">
      <alignment horizontal="right"/>
      <protection/>
    </xf>
    <xf numFmtId="4" fontId="10" fillId="32" borderId="19" xfId="52" applyNumberFormat="1" applyFont="1" applyFill="1" applyBorder="1" applyAlignment="1">
      <alignment vertical="center"/>
      <protection/>
    </xf>
    <xf numFmtId="4" fontId="10" fillId="32" borderId="21" xfId="52" applyNumberFormat="1" applyFont="1" applyFill="1" applyBorder="1" applyAlignment="1">
      <alignment vertical="center"/>
      <protection/>
    </xf>
    <xf numFmtId="4" fontId="10" fillId="32" borderId="18" xfId="52" applyNumberFormat="1" applyFont="1" applyFill="1" applyBorder="1" applyAlignment="1">
      <alignment vertical="center"/>
      <protection/>
    </xf>
    <xf numFmtId="4" fontId="10" fillId="32" borderId="19" xfId="52" applyNumberFormat="1" applyFont="1" applyFill="1" applyBorder="1" applyAlignment="1">
      <alignment vertical="center"/>
      <protection/>
    </xf>
    <xf numFmtId="4" fontId="13" fillId="36" borderId="21" xfId="52" applyNumberFormat="1" applyFont="1" applyFill="1" applyBorder="1" applyAlignment="1">
      <alignment vertical="center"/>
      <protection/>
    </xf>
    <xf numFmtId="4" fontId="13" fillId="36" borderId="18" xfId="52" applyNumberFormat="1" applyFont="1" applyFill="1" applyBorder="1" applyAlignment="1">
      <alignment vertical="center"/>
      <protection/>
    </xf>
    <xf numFmtId="4" fontId="13" fillId="36" borderId="19" xfId="52" applyNumberFormat="1" applyFont="1" applyFill="1" applyBorder="1" applyAlignment="1">
      <alignment vertical="center"/>
      <protection/>
    </xf>
    <xf numFmtId="4" fontId="13" fillId="37" borderId="21" xfId="52" applyNumberFormat="1" applyFont="1" applyFill="1" applyBorder="1" applyAlignment="1">
      <alignment vertical="center"/>
      <protection/>
    </xf>
    <xf numFmtId="4" fontId="13" fillId="5" borderId="21" xfId="52" applyNumberFormat="1" applyFont="1" applyFill="1" applyBorder="1" applyAlignment="1">
      <alignment vertical="center"/>
      <protection/>
    </xf>
    <xf numFmtId="4" fontId="13" fillId="5" borderId="18" xfId="52" applyNumberFormat="1" applyFont="1" applyFill="1" applyBorder="1" applyAlignment="1">
      <alignment vertical="center"/>
      <protection/>
    </xf>
    <xf numFmtId="4" fontId="13" fillId="5" borderId="19" xfId="52" applyNumberFormat="1" applyFont="1" applyFill="1" applyBorder="1" applyAlignment="1">
      <alignment vertical="center"/>
      <protection/>
    </xf>
    <xf numFmtId="4" fontId="13" fillId="4" borderId="21" xfId="52" applyNumberFormat="1" applyFont="1" applyFill="1" applyBorder="1" applyAlignment="1">
      <alignment vertical="center"/>
      <protection/>
    </xf>
    <xf numFmtId="4" fontId="13" fillId="4" borderId="18" xfId="52" applyNumberFormat="1" applyFont="1" applyFill="1" applyBorder="1" applyAlignment="1">
      <alignment vertical="center"/>
      <protection/>
    </xf>
    <xf numFmtId="4" fontId="13" fillId="4" borderId="19" xfId="52" applyNumberFormat="1" applyFont="1" applyFill="1" applyBorder="1" applyAlignment="1">
      <alignment vertical="center"/>
      <protection/>
    </xf>
    <xf numFmtId="4" fontId="13" fillId="18" borderId="21" xfId="52" applyNumberFormat="1" applyFont="1" applyFill="1" applyBorder="1" applyAlignment="1">
      <alignment vertical="center"/>
      <protection/>
    </xf>
    <xf numFmtId="4" fontId="10" fillId="32" borderId="34" xfId="52" applyNumberFormat="1" applyFont="1" applyFill="1" applyBorder="1" applyAlignment="1">
      <alignment vertical="center"/>
      <protection/>
    </xf>
    <xf numFmtId="4" fontId="10" fillId="32" borderId="26" xfId="52" applyNumberFormat="1" applyFont="1" applyFill="1" applyBorder="1" applyAlignment="1">
      <alignment vertical="center"/>
      <protection/>
    </xf>
    <xf numFmtId="4" fontId="10" fillId="32" borderId="36" xfId="52" applyNumberFormat="1" applyFont="1" applyFill="1" applyBorder="1" applyAlignment="1">
      <alignment vertical="center"/>
      <protection/>
    </xf>
    <xf numFmtId="4" fontId="13" fillId="34" borderId="21" xfId="52" applyNumberFormat="1" applyFont="1" applyFill="1" applyBorder="1" applyAlignment="1">
      <alignment vertical="center"/>
      <protection/>
    </xf>
    <xf numFmtId="4" fontId="10" fillId="32" borderId="23" xfId="52" applyNumberFormat="1" applyFont="1" applyFill="1" applyBorder="1" applyAlignment="1">
      <alignment vertical="center"/>
      <protection/>
    </xf>
    <xf numFmtId="4" fontId="13" fillId="40" borderId="21" xfId="52" applyNumberFormat="1" applyFont="1" applyFill="1" applyBorder="1" applyAlignment="1">
      <alignment vertical="center"/>
      <protection/>
    </xf>
    <xf numFmtId="4" fontId="13" fillId="40" borderId="18" xfId="52" applyNumberFormat="1" applyFont="1" applyFill="1" applyBorder="1" applyAlignment="1">
      <alignment vertical="center"/>
      <protection/>
    </xf>
    <xf numFmtId="4" fontId="13" fillId="40" borderId="19" xfId="52" applyNumberFormat="1" applyFont="1" applyFill="1" applyBorder="1" applyAlignment="1">
      <alignment vertical="center"/>
      <protection/>
    </xf>
    <xf numFmtId="4" fontId="13" fillId="33" borderId="21" xfId="52" applyNumberFormat="1" applyFont="1" applyFill="1" applyBorder="1" applyAlignment="1">
      <alignment vertical="center"/>
      <protection/>
    </xf>
    <xf numFmtId="4" fontId="13" fillId="33" borderId="18" xfId="52" applyNumberFormat="1" applyFont="1" applyFill="1" applyBorder="1" applyAlignment="1">
      <alignment vertical="center"/>
      <protection/>
    </xf>
    <xf numFmtId="4" fontId="13" fillId="33" borderId="19" xfId="52" applyNumberFormat="1" applyFont="1" applyFill="1" applyBorder="1" applyAlignment="1">
      <alignment vertical="center"/>
      <protection/>
    </xf>
    <xf numFmtId="4" fontId="13" fillId="41" borderId="21" xfId="52" applyNumberFormat="1" applyFont="1" applyFill="1" applyBorder="1" applyAlignment="1">
      <alignment vertical="center"/>
      <protection/>
    </xf>
    <xf numFmtId="4" fontId="13" fillId="41" borderId="18" xfId="52" applyNumberFormat="1" applyFont="1" applyFill="1" applyBorder="1" applyAlignment="1">
      <alignment vertical="center"/>
      <protection/>
    </xf>
    <xf numFmtId="4" fontId="13" fillId="41" borderId="19" xfId="52" applyNumberFormat="1" applyFont="1" applyFill="1" applyBorder="1" applyAlignment="1">
      <alignment vertical="center"/>
      <protection/>
    </xf>
    <xf numFmtId="4" fontId="13" fillId="42" borderId="21" xfId="52" applyNumberFormat="1" applyFont="1" applyFill="1" applyBorder="1" applyAlignment="1">
      <alignment vertical="center"/>
      <protection/>
    </xf>
    <xf numFmtId="4" fontId="13" fillId="42" borderId="18" xfId="52" applyNumberFormat="1" applyFont="1" applyFill="1" applyBorder="1" applyAlignment="1">
      <alignment vertical="center"/>
      <protection/>
    </xf>
    <xf numFmtId="4" fontId="13" fillId="39" borderId="21" xfId="52" applyNumberFormat="1" applyFont="1" applyFill="1" applyBorder="1" applyAlignment="1">
      <alignment vertical="center"/>
      <protection/>
    </xf>
    <xf numFmtId="4" fontId="13" fillId="46" borderId="21" xfId="52" applyNumberFormat="1" applyFont="1" applyFill="1" applyBorder="1" applyAlignment="1">
      <alignment vertical="center"/>
      <protection/>
    </xf>
    <xf numFmtId="4" fontId="13" fillId="46" borderId="18" xfId="52" applyNumberFormat="1" applyFont="1" applyFill="1" applyBorder="1" applyAlignment="1">
      <alignment vertical="center"/>
      <protection/>
    </xf>
    <xf numFmtId="4" fontId="13" fillId="46" borderId="19" xfId="52" applyNumberFormat="1" applyFont="1" applyFill="1" applyBorder="1" applyAlignment="1">
      <alignment vertical="center"/>
      <protection/>
    </xf>
    <xf numFmtId="4" fontId="13" fillId="47" borderId="21" xfId="52" applyNumberFormat="1" applyFont="1" applyFill="1" applyBorder="1" applyAlignment="1">
      <alignment vertical="center"/>
      <protection/>
    </xf>
    <xf numFmtId="4" fontId="13" fillId="47" borderId="18" xfId="52" applyNumberFormat="1" applyFont="1" applyFill="1" applyBorder="1" applyAlignment="1">
      <alignment vertical="center"/>
      <protection/>
    </xf>
    <xf numFmtId="4" fontId="13" fillId="47" borderId="19" xfId="52" applyNumberFormat="1" applyFont="1" applyFill="1" applyBorder="1" applyAlignment="1">
      <alignment vertical="center"/>
      <protection/>
    </xf>
    <xf numFmtId="4" fontId="13" fillId="43" borderId="21" xfId="52" applyNumberFormat="1" applyFont="1" applyFill="1" applyBorder="1" applyAlignment="1">
      <alignment vertical="center"/>
      <protection/>
    </xf>
    <xf numFmtId="4" fontId="13" fillId="43" borderId="18" xfId="52" applyNumberFormat="1" applyFont="1" applyFill="1" applyBorder="1" applyAlignment="1">
      <alignment vertical="center"/>
      <protection/>
    </xf>
    <xf numFmtId="4" fontId="13" fillId="43" borderId="19" xfId="52" applyNumberFormat="1" applyFont="1" applyFill="1" applyBorder="1" applyAlignment="1">
      <alignment vertical="center"/>
      <protection/>
    </xf>
    <xf numFmtId="4" fontId="13" fillId="44" borderId="21" xfId="52" applyNumberFormat="1" applyFont="1" applyFill="1" applyBorder="1" applyAlignment="1">
      <alignment vertical="center"/>
      <protection/>
    </xf>
    <xf numFmtId="4" fontId="13" fillId="44" borderId="18" xfId="52" applyNumberFormat="1" applyFont="1" applyFill="1" applyBorder="1" applyAlignment="1">
      <alignment vertical="center"/>
      <protection/>
    </xf>
    <xf numFmtId="4" fontId="13" fillId="44" borderId="19" xfId="52" applyNumberFormat="1" applyFont="1" applyFill="1" applyBorder="1" applyAlignment="1">
      <alignment vertical="center"/>
      <protection/>
    </xf>
    <xf numFmtId="4" fontId="13" fillId="32" borderId="53" xfId="52" applyNumberFormat="1" applyFont="1" applyFill="1" applyBorder="1" applyAlignment="1">
      <alignment horizontal="center" vertical="center" wrapText="1"/>
      <protection/>
    </xf>
    <xf numFmtId="4" fontId="13" fillId="3" borderId="16" xfId="52" applyNumberFormat="1" applyFont="1" applyFill="1" applyBorder="1" applyAlignment="1">
      <alignment vertical="center"/>
      <protection/>
    </xf>
    <xf numFmtId="4" fontId="13" fillId="36" borderId="16" xfId="52" applyNumberFormat="1" applyFont="1" applyFill="1" applyBorder="1" applyAlignment="1">
      <alignment vertical="center"/>
      <protection/>
    </xf>
    <xf numFmtId="4" fontId="13" fillId="32" borderId="16" xfId="52" applyNumberFormat="1" applyFont="1" applyFill="1" applyBorder="1" applyAlignment="1">
      <alignment vertical="center"/>
      <protection/>
    </xf>
    <xf numFmtId="4" fontId="13" fillId="5" borderId="16" xfId="52" applyNumberFormat="1" applyFont="1" applyFill="1" applyBorder="1" applyAlignment="1">
      <alignment vertical="center"/>
      <protection/>
    </xf>
    <xf numFmtId="4" fontId="13" fillId="40" borderId="16" xfId="52" applyNumberFormat="1" applyFont="1" applyFill="1" applyBorder="1" applyAlignment="1">
      <alignment vertical="center"/>
      <protection/>
    </xf>
    <xf numFmtId="164" fontId="17" fillId="33" borderId="16" xfId="0" applyNumberFormat="1" applyFont="1" applyFill="1" applyBorder="1" applyAlignment="1" applyProtection="1">
      <alignment horizontal="right" vertical="top"/>
      <protection locked="0"/>
    </xf>
    <xf numFmtId="4" fontId="13" fillId="41" borderId="16" xfId="52" applyNumberFormat="1" applyFont="1" applyFill="1" applyBorder="1" applyAlignment="1">
      <alignment vertical="center"/>
      <protection/>
    </xf>
    <xf numFmtId="4" fontId="13" fillId="47" borderId="16" xfId="52" applyNumberFormat="1" applyFont="1" applyFill="1" applyBorder="1" applyAlignment="1">
      <alignment vertical="center"/>
      <protection/>
    </xf>
    <xf numFmtId="4" fontId="13" fillId="43" borderId="16" xfId="52" applyNumberFormat="1" applyFont="1" applyFill="1" applyBorder="1" applyAlignment="1">
      <alignment vertical="center"/>
      <protection/>
    </xf>
    <xf numFmtId="4" fontId="10" fillId="32" borderId="14" xfId="52" applyNumberFormat="1" applyFont="1" applyFill="1" applyBorder="1" applyAlignment="1">
      <alignment vertical="center"/>
      <protection/>
    </xf>
    <xf numFmtId="4" fontId="13" fillId="34" borderId="45" xfId="52" applyNumberFormat="1" applyFont="1" applyFill="1" applyBorder="1" applyAlignment="1">
      <alignment vertical="center"/>
      <protection/>
    </xf>
    <xf numFmtId="4" fontId="13" fillId="10" borderId="54" xfId="52" applyNumberFormat="1" applyFont="1" applyFill="1" applyBorder="1" applyAlignment="1">
      <alignment horizontal="right"/>
      <protection/>
    </xf>
    <xf numFmtId="4" fontId="10" fillId="0" borderId="14" xfId="52" applyNumberFormat="1" applyFont="1" applyFill="1" applyBorder="1" applyAlignment="1">
      <alignment horizontal="right"/>
      <protection/>
    </xf>
    <xf numFmtId="4" fontId="10" fillId="0" borderId="13" xfId="52" applyNumberFormat="1" applyFont="1" applyFill="1" applyBorder="1" applyAlignment="1">
      <alignment horizontal="right"/>
      <protection/>
    </xf>
    <xf numFmtId="4" fontId="10" fillId="0" borderId="45" xfId="52" applyNumberFormat="1" applyFont="1" applyFill="1" applyBorder="1" applyAlignment="1">
      <alignment vertical="center"/>
      <protection/>
    </xf>
    <xf numFmtId="4" fontId="10" fillId="0" borderId="23" xfId="52" applyNumberFormat="1" applyFont="1" applyFill="1" applyBorder="1" applyAlignment="1">
      <alignment horizontal="right"/>
      <protection/>
    </xf>
    <xf numFmtId="4" fontId="13" fillId="39" borderId="23" xfId="52" applyNumberFormat="1" applyFont="1" applyFill="1" applyBorder="1" applyAlignment="1">
      <alignment vertical="center"/>
      <protection/>
    </xf>
    <xf numFmtId="4" fontId="13" fillId="35" borderId="55" xfId="52" applyNumberFormat="1" applyFont="1" applyFill="1" applyBorder="1" applyAlignment="1">
      <alignment vertical="center"/>
      <protection/>
    </xf>
    <xf numFmtId="4" fontId="13" fillId="3" borderId="45" xfId="52" applyNumberFormat="1" applyFont="1" applyFill="1" applyBorder="1" applyAlignment="1">
      <alignment vertical="center"/>
      <protection/>
    </xf>
    <xf numFmtId="4" fontId="13" fillId="5" borderId="56" xfId="52" applyNumberFormat="1" applyFont="1" applyFill="1" applyBorder="1" applyAlignment="1">
      <alignment vertical="center"/>
      <protection/>
    </xf>
    <xf numFmtId="4" fontId="13" fillId="4" borderId="56" xfId="52" applyNumberFormat="1" applyFont="1" applyFill="1" applyBorder="1" applyAlignment="1">
      <alignment vertical="center"/>
      <protection/>
    </xf>
    <xf numFmtId="4" fontId="13" fillId="18" borderId="56" xfId="52" applyNumberFormat="1" applyFont="1" applyFill="1" applyBorder="1" applyAlignment="1">
      <alignment vertical="center"/>
      <protection/>
    </xf>
    <xf numFmtId="4" fontId="13" fillId="34" borderId="56" xfId="52" applyNumberFormat="1" applyFont="1" applyFill="1" applyBorder="1" applyAlignment="1">
      <alignment vertical="center"/>
      <protection/>
    </xf>
    <xf numFmtId="4" fontId="13" fillId="40" borderId="56" xfId="52" applyNumberFormat="1" applyFont="1" applyFill="1" applyBorder="1" applyAlignment="1">
      <alignment vertical="center"/>
      <protection/>
    </xf>
    <xf numFmtId="4" fontId="13" fillId="33" borderId="56" xfId="52" applyNumberFormat="1" applyFont="1" applyFill="1" applyBorder="1" applyAlignment="1">
      <alignment vertical="center"/>
      <protection/>
    </xf>
    <xf numFmtId="4" fontId="13" fillId="41" borderId="56" xfId="52" applyNumberFormat="1" applyFont="1" applyFill="1" applyBorder="1" applyAlignment="1">
      <alignment vertical="center"/>
      <protection/>
    </xf>
    <xf numFmtId="4" fontId="13" fillId="42" borderId="56" xfId="52" applyNumberFormat="1" applyFont="1" applyFill="1" applyBorder="1" applyAlignment="1">
      <alignment vertical="center"/>
      <protection/>
    </xf>
    <xf numFmtId="4" fontId="13" fillId="39" borderId="45" xfId="52" applyNumberFormat="1" applyFont="1" applyFill="1" applyBorder="1" applyAlignment="1">
      <alignment vertical="center"/>
      <protection/>
    </xf>
    <xf numFmtId="4" fontId="13" fillId="46" borderId="56" xfId="52" applyNumberFormat="1" applyFont="1" applyFill="1" applyBorder="1" applyAlignment="1">
      <alignment vertical="center"/>
      <protection/>
    </xf>
    <xf numFmtId="4" fontId="13" fillId="47" borderId="56" xfId="52" applyNumberFormat="1" applyFont="1" applyFill="1" applyBorder="1" applyAlignment="1">
      <alignment vertical="center"/>
      <protection/>
    </xf>
    <xf numFmtId="4" fontId="13" fillId="43" borderId="56" xfId="52" applyNumberFormat="1" applyFont="1" applyFill="1" applyBorder="1" applyAlignment="1">
      <alignment vertical="center"/>
      <protection/>
    </xf>
    <xf numFmtId="4" fontId="13" fillId="44" borderId="56" xfId="52" applyNumberFormat="1" applyFont="1" applyFill="1" applyBorder="1" applyAlignment="1">
      <alignment vertical="center"/>
      <protection/>
    </xf>
    <xf numFmtId="4" fontId="22" fillId="0" borderId="20" xfId="0" applyNumberFormat="1" applyFont="1" applyFill="1" applyBorder="1" applyAlignment="1" applyProtection="1">
      <alignment horizontal="right" vertical="top"/>
      <protection/>
    </xf>
    <xf numFmtId="4" fontId="13" fillId="3" borderId="22" xfId="52" applyNumberFormat="1" applyFont="1" applyFill="1" applyBorder="1" applyAlignment="1">
      <alignment vertical="center"/>
      <protection/>
    </xf>
    <xf numFmtId="4" fontId="13" fillId="36" borderId="22" xfId="52" applyNumberFormat="1" applyFont="1" applyFill="1" applyBorder="1" applyAlignment="1">
      <alignment vertical="center"/>
      <protection/>
    </xf>
    <xf numFmtId="4" fontId="10" fillId="0" borderId="22" xfId="52" applyNumberFormat="1" applyFont="1" applyFill="1" applyBorder="1" applyAlignment="1">
      <alignment vertical="center"/>
      <protection/>
    </xf>
    <xf numFmtId="4" fontId="22" fillId="0" borderId="46" xfId="0" applyNumberFormat="1" applyFont="1" applyFill="1" applyBorder="1" applyAlignment="1" applyProtection="1">
      <alignment horizontal="right" vertical="top"/>
      <protection/>
    </xf>
    <xf numFmtId="164" fontId="12" fillId="0" borderId="13" xfId="0" applyNumberFormat="1" applyFont="1" applyFill="1" applyBorder="1" applyAlignment="1" applyProtection="1">
      <alignment horizontal="right" vertical="top"/>
      <protection locked="0"/>
    </xf>
    <xf numFmtId="4" fontId="17" fillId="53" borderId="16" xfId="0" applyNumberFormat="1" applyFont="1" applyFill="1" applyBorder="1" applyAlignment="1">
      <alignment horizontal="right" vertical="center"/>
    </xf>
    <xf numFmtId="4" fontId="13" fillId="36" borderId="57" xfId="52" applyNumberFormat="1" applyFont="1" applyFill="1" applyBorder="1" applyAlignment="1">
      <alignment vertical="center"/>
      <protection/>
    </xf>
    <xf numFmtId="4" fontId="13" fillId="53" borderId="45" xfId="52" applyNumberFormat="1" applyFont="1" applyFill="1" applyBorder="1" applyAlignment="1">
      <alignment horizontal="right"/>
      <protection/>
    </xf>
    <xf numFmtId="4" fontId="13" fillId="38" borderId="23" xfId="52" applyNumberFormat="1" applyFont="1" applyFill="1" applyBorder="1" applyAlignment="1">
      <alignment vertical="center"/>
      <protection/>
    </xf>
    <xf numFmtId="4" fontId="13" fillId="38" borderId="45" xfId="52" applyNumberFormat="1" applyFont="1" applyFill="1" applyBorder="1" applyAlignment="1">
      <alignment vertical="center"/>
      <protection/>
    </xf>
    <xf numFmtId="4" fontId="10" fillId="0" borderId="56" xfId="52" applyNumberFormat="1" applyFont="1" applyFill="1" applyBorder="1" applyAlignment="1">
      <alignment vertical="center"/>
      <protection/>
    </xf>
    <xf numFmtId="4" fontId="13" fillId="5" borderId="22" xfId="52" applyNumberFormat="1" applyFont="1" applyFill="1" applyBorder="1" applyAlignment="1">
      <alignment vertical="center"/>
      <protection/>
    </xf>
    <xf numFmtId="164" fontId="26" fillId="4" borderId="22" xfId="0" applyNumberFormat="1" applyFont="1" applyFill="1" applyBorder="1" applyAlignment="1" applyProtection="1">
      <alignment horizontal="right" vertical="top"/>
      <protection/>
    </xf>
    <xf numFmtId="164" fontId="22" fillId="0" borderId="22" xfId="0" applyNumberFormat="1" applyFont="1" applyFill="1" applyBorder="1" applyAlignment="1" applyProtection="1">
      <alignment horizontal="right" vertical="top"/>
      <protection/>
    </xf>
    <xf numFmtId="4" fontId="13" fillId="38" borderId="22" xfId="52" applyNumberFormat="1" applyFont="1" applyFill="1" applyBorder="1" applyAlignment="1">
      <alignment horizontal="right"/>
      <protection/>
    </xf>
    <xf numFmtId="4" fontId="13" fillId="34" borderId="22" xfId="52" applyNumberFormat="1" applyFont="1" applyFill="1" applyBorder="1" applyAlignment="1">
      <alignment horizontal="right" vertical="center"/>
      <protection/>
    </xf>
    <xf numFmtId="4" fontId="13" fillId="40" borderId="22" xfId="52" applyNumberFormat="1" applyFont="1" applyFill="1" applyBorder="1" applyAlignment="1">
      <alignment vertical="center"/>
      <protection/>
    </xf>
    <xf numFmtId="164" fontId="26" fillId="33" borderId="22" xfId="0" applyNumberFormat="1" applyFont="1" applyFill="1" applyBorder="1" applyAlignment="1" applyProtection="1">
      <alignment horizontal="right" vertical="top"/>
      <protection/>
    </xf>
    <xf numFmtId="4" fontId="13" fillId="41" borderId="22" xfId="52" applyNumberFormat="1" applyFont="1" applyFill="1" applyBorder="1" applyAlignment="1">
      <alignment vertical="center"/>
      <protection/>
    </xf>
    <xf numFmtId="4" fontId="13" fillId="42" borderId="22" xfId="52" applyNumberFormat="1" applyFont="1" applyFill="1" applyBorder="1" applyAlignment="1">
      <alignment vertical="center"/>
      <protection/>
    </xf>
    <xf numFmtId="4" fontId="13" fillId="43" borderId="47" xfId="52" applyNumberFormat="1" applyFont="1" applyFill="1" applyBorder="1" applyAlignment="1">
      <alignment horizontal="right"/>
      <protection/>
    </xf>
    <xf numFmtId="4" fontId="13" fillId="35" borderId="58" xfId="52" applyNumberFormat="1" applyFont="1" applyFill="1" applyBorder="1" applyAlignment="1">
      <alignment vertical="center"/>
      <protection/>
    </xf>
    <xf numFmtId="4" fontId="13" fillId="46" borderId="47" xfId="52" applyNumberFormat="1" applyFont="1" applyFill="1" applyBorder="1" applyAlignment="1">
      <alignment vertical="center"/>
      <protection/>
    </xf>
    <xf numFmtId="4" fontId="13" fillId="47" borderId="47" xfId="52" applyNumberFormat="1" applyFont="1" applyFill="1" applyBorder="1" applyAlignment="1">
      <alignment vertical="center"/>
      <protection/>
    </xf>
    <xf numFmtId="4" fontId="11" fillId="32" borderId="59" xfId="52" applyNumberFormat="1" applyFont="1" applyFill="1" applyBorder="1" applyAlignment="1">
      <alignment horizontal="center" vertical="center" wrapText="1"/>
      <protection/>
    </xf>
    <xf numFmtId="4" fontId="13" fillId="3" borderId="14" xfId="52" applyNumberFormat="1" applyFont="1" applyFill="1" applyBorder="1" applyAlignment="1">
      <alignment horizontal="right"/>
      <protection/>
    </xf>
    <xf numFmtId="4" fontId="13" fillId="36" borderId="14" xfId="52" applyNumberFormat="1" applyFont="1" applyFill="1" applyBorder="1" applyAlignment="1">
      <alignment horizontal="right"/>
      <protection/>
    </xf>
    <xf numFmtId="4" fontId="10" fillId="32" borderId="47" xfId="52" applyNumberFormat="1" applyFont="1" applyFill="1" applyBorder="1" applyAlignment="1">
      <alignment vertical="center"/>
      <protection/>
    </xf>
    <xf numFmtId="4" fontId="13" fillId="5" borderId="14" xfId="52" applyNumberFormat="1" applyFont="1" applyFill="1" applyBorder="1" applyAlignment="1">
      <alignment horizontal="right"/>
      <protection/>
    </xf>
    <xf numFmtId="4" fontId="13" fillId="4" borderId="14" xfId="52" applyNumberFormat="1" applyFont="1" applyFill="1" applyBorder="1" applyAlignment="1">
      <alignment horizontal="right"/>
      <protection/>
    </xf>
    <xf numFmtId="4" fontId="13" fillId="4" borderId="47" xfId="52" applyNumberFormat="1" applyFont="1" applyFill="1" applyBorder="1" applyAlignment="1">
      <alignment vertical="center"/>
      <protection/>
    </xf>
    <xf numFmtId="4" fontId="13" fillId="18" borderId="14" xfId="52" applyNumberFormat="1" applyFont="1" applyFill="1" applyBorder="1" applyAlignment="1">
      <alignment horizontal="right" vertical="center"/>
      <protection/>
    </xf>
    <xf numFmtId="4" fontId="10" fillId="32" borderId="22" xfId="52" applyNumberFormat="1" applyFont="1" applyFill="1" applyBorder="1" applyAlignment="1">
      <alignment horizontal="right"/>
      <protection/>
    </xf>
    <xf numFmtId="4" fontId="13" fillId="38" borderId="14" xfId="52" applyNumberFormat="1" applyFont="1" applyFill="1" applyBorder="1" applyAlignment="1">
      <alignment horizontal="right"/>
      <protection/>
    </xf>
    <xf numFmtId="4" fontId="13" fillId="40" borderId="14" xfId="52" applyNumberFormat="1" applyFont="1" applyFill="1" applyBorder="1" applyAlignment="1">
      <alignment horizontal="right"/>
      <protection/>
    </xf>
    <xf numFmtId="4" fontId="13" fillId="33" borderId="14" xfId="52" applyNumberFormat="1" applyFont="1" applyFill="1" applyBorder="1" applyAlignment="1">
      <alignment horizontal="right"/>
      <protection/>
    </xf>
    <xf numFmtId="4" fontId="13" fillId="41" borderId="14" xfId="52" applyNumberFormat="1" applyFont="1" applyFill="1" applyBorder="1" applyAlignment="1">
      <alignment horizontal="right"/>
      <protection/>
    </xf>
    <xf numFmtId="4" fontId="13" fillId="42" borderId="14" xfId="52" applyNumberFormat="1" applyFont="1" applyFill="1" applyBorder="1" applyAlignment="1">
      <alignment horizontal="right"/>
      <protection/>
    </xf>
    <xf numFmtId="4" fontId="13" fillId="46" borderId="14" xfId="52" applyNumberFormat="1" applyFont="1" applyFill="1" applyBorder="1" applyAlignment="1">
      <alignment horizontal="right"/>
      <protection/>
    </xf>
    <xf numFmtId="4" fontId="13" fillId="47" borderId="14" xfId="52" applyNumberFormat="1" applyFont="1" applyFill="1" applyBorder="1" applyAlignment="1">
      <alignment horizontal="right"/>
      <protection/>
    </xf>
    <xf numFmtId="4" fontId="13" fillId="43" borderId="14" xfId="52" applyNumberFormat="1" applyFont="1" applyFill="1" applyBorder="1" applyAlignment="1">
      <alignment horizontal="right"/>
      <protection/>
    </xf>
    <xf numFmtId="4" fontId="13" fillId="44" borderId="14" xfId="52" applyNumberFormat="1" applyFont="1" applyFill="1" applyBorder="1" applyAlignment="1">
      <alignment horizontal="right"/>
      <protection/>
    </xf>
    <xf numFmtId="4" fontId="13" fillId="10" borderId="60" xfId="52" applyNumberFormat="1" applyFont="1" applyFill="1" applyBorder="1" applyAlignment="1">
      <alignment horizontal="right"/>
      <protection/>
    </xf>
    <xf numFmtId="4" fontId="12" fillId="0" borderId="14" xfId="0" applyNumberFormat="1" applyFont="1" applyFill="1" applyBorder="1" applyAlignment="1">
      <alignment horizontal="right" vertical="center"/>
    </xf>
    <xf numFmtId="4" fontId="10" fillId="0" borderId="14" xfId="52" applyNumberFormat="1" applyFont="1" applyFill="1" applyBorder="1" applyAlignment="1">
      <alignment horizontal="right" vertical="center"/>
      <protection/>
    </xf>
    <xf numFmtId="4" fontId="13" fillId="0" borderId="47" xfId="52" applyNumberFormat="1" applyFont="1" applyFill="1" applyBorder="1" applyAlignment="1">
      <alignment vertical="center"/>
      <protection/>
    </xf>
    <xf numFmtId="4" fontId="13" fillId="54" borderId="47" xfId="52" applyNumberFormat="1" applyFont="1" applyFill="1" applyBorder="1" applyAlignment="1">
      <alignment vertical="center"/>
      <protection/>
    </xf>
    <xf numFmtId="4" fontId="13" fillId="55" borderId="47" xfId="52" applyNumberFormat="1" applyFont="1" applyFill="1" applyBorder="1" applyAlignment="1">
      <alignment vertical="center"/>
      <protection/>
    </xf>
    <xf numFmtId="4" fontId="13" fillId="56" borderId="47" xfId="52" applyNumberFormat="1" applyFont="1" applyFill="1" applyBorder="1" applyAlignment="1">
      <alignment vertical="center"/>
      <protection/>
    </xf>
    <xf numFmtId="4" fontId="13" fillId="53" borderId="47" xfId="52" applyNumberFormat="1" applyFont="1" applyFill="1" applyBorder="1" applyAlignment="1">
      <alignment vertical="center"/>
      <protection/>
    </xf>
    <xf numFmtId="4" fontId="13" fillId="57" borderId="47" xfId="52" applyNumberFormat="1" applyFont="1" applyFill="1" applyBorder="1" applyAlignment="1">
      <alignment vertical="center"/>
      <protection/>
    </xf>
    <xf numFmtId="4" fontId="13" fillId="48" borderId="47" xfId="52" applyNumberFormat="1" applyFont="1" applyFill="1" applyBorder="1" applyAlignment="1">
      <alignment horizontal="right" vertical="center"/>
      <protection/>
    </xf>
    <xf numFmtId="4" fontId="13" fillId="48" borderId="47" xfId="52" applyNumberFormat="1" applyFont="1" applyFill="1" applyBorder="1" applyAlignment="1">
      <alignment vertical="center"/>
      <protection/>
    </xf>
    <xf numFmtId="4" fontId="13" fillId="58" borderId="47" xfId="52" applyNumberFormat="1" applyFont="1" applyFill="1" applyBorder="1" applyAlignment="1">
      <alignment vertical="center"/>
      <protection/>
    </xf>
    <xf numFmtId="4" fontId="13" fillId="51" borderId="47" xfId="52" applyNumberFormat="1" applyFont="1" applyFill="1" applyBorder="1" applyAlignment="1">
      <alignment vertical="center"/>
      <protection/>
    </xf>
    <xf numFmtId="4" fontId="13" fillId="51" borderId="22" xfId="52" applyNumberFormat="1" applyFont="1" applyFill="1" applyBorder="1" applyAlignment="1">
      <alignment horizontal="right" vertical="center"/>
      <protection/>
    </xf>
    <xf numFmtId="4" fontId="13" fillId="25" borderId="47" xfId="52" applyNumberFormat="1" applyFont="1" applyFill="1" applyBorder="1" applyAlignment="1">
      <alignment vertical="center"/>
      <protection/>
    </xf>
    <xf numFmtId="4" fontId="13" fillId="59" borderId="47" xfId="52" applyNumberFormat="1" applyFont="1" applyFill="1" applyBorder="1" applyAlignment="1">
      <alignment vertical="center"/>
      <protection/>
    </xf>
    <xf numFmtId="4" fontId="13" fillId="60" borderId="47" xfId="52" applyNumberFormat="1" applyFont="1" applyFill="1" applyBorder="1" applyAlignment="1">
      <alignment vertical="center"/>
      <protection/>
    </xf>
    <xf numFmtId="4" fontId="13" fillId="61" borderId="22" xfId="52" applyNumberFormat="1" applyFont="1" applyFill="1" applyBorder="1" applyAlignment="1">
      <alignment horizontal="right" vertical="center"/>
      <protection/>
    </xf>
    <xf numFmtId="4" fontId="13" fillId="61" borderId="47" xfId="52" applyNumberFormat="1" applyFont="1" applyFill="1" applyBorder="1" applyAlignment="1">
      <alignment vertical="center"/>
      <protection/>
    </xf>
    <xf numFmtId="4" fontId="13" fillId="50" borderId="22" xfId="52" applyNumberFormat="1" applyFont="1" applyFill="1" applyBorder="1" applyAlignment="1">
      <alignment vertical="center"/>
      <protection/>
    </xf>
    <xf numFmtId="4" fontId="13" fillId="50" borderId="47" xfId="52" applyNumberFormat="1" applyFont="1" applyFill="1" applyBorder="1" applyAlignment="1">
      <alignment vertical="center"/>
      <protection/>
    </xf>
    <xf numFmtId="4" fontId="13" fillId="62" borderId="22" xfId="52" applyNumberFormat="1" applyFont="1" applyFill="1" applyBorder="1" applyAlignment="1">
      <alignment vertical="center"/>
      <protection/>
    </xf>
    <xf numFmtId="4" fontId="13" fillId="62" borderId="47" xfId="52" applyNumberFormat="1" applyFont="1" applyFill="1" applyBorder="1" applyAlignment="1">
      <alignment vertical="center"/>
      <protection/>
    </xf>
    <xf numFmtId="4" fontId="13" fillId="35" borderId="61" xfId="52" applyNumberFormat="1" applyFont="1" applyFill="1" applyBorder="1" applyAlignment="1">
      <alignment vertical="center"/>
      <protection/>
    </xf>
    <xf numFmtId="4" fontId="13" fillId="52" borderId="13" xfId="52" applyNumberFormat="1" applyFont="1" applyFill="1" applyBorder="1" applyAlignment="1">
      <alignment vertical="center"/>
      <protection/>
    </xf>
    <xf numFmtId="4" fontId="13" fillId="52" borderId="23" xfId="52" applyNumberFormat="1" applyFont="1" applyFill="1" applyBorder="1" applyAlignment="1">
      <alignment vertical="center"/>
      <protection/>
    </xf>
    <xf numFmtId="4" fontId="13" fillId="37" borderId="45" xfId="52" applyNumberFormat="1" applyFont="1" applyFill="1" applyBorder="1" applyAlignment="1">
      <alignment vertical="center"/>
      <protection/>
    </xf>
    <xf numFmtId="4" fontId="10" fillId="0" borderId="46" xfId="52" applyNumberFormat="1" applyFont="1" applyFill="1" applyBorder="1" applyAlignment="1">
      <alignment horizontal="right" vertical="center"/>
      <protection/>
    </xf>
    <xf numFmtId="4" fontId="10" fillId="32" borderId="46" xfId="52" applyNumberFormat="1" applyFont="1" applyFill="1" applyBorder="1" applyAlignment="1">
      <alignment horizontal="right" vertical="center"/>
      <protection/>
    </xf>
    <xf numFmtId="4" fontId="10" fillId="0" borderId="56" xfId="52" applyNumberFormat="1" applyFont="1" applyFill="1" applyBorder="1" applyAlignment="1">
      <alignment horizontal="right" vertical="center"/>
      <protection/>
    </xf>
    <xf numFmtId="4" fontId="10" fillId="0" borderId="45" xfId="52" applyNumberFormat="1" applyFont="1" applyFill="1" applyBorder="1" applyAlignment="1">
      <alignment horizontal="right" vertical="center"/>
      <protection/>
    </xf>
    <xf numFmtId="4" fontId="10" fillId="32" borderId="33" xfId="52" applyNumberFormat="1" applyFont="1" applyFill="1" applyBorder="1" applyAlignment="1">
      <alignment horizontal="right" vertical="center"/>
      <protection/>
    </xf>
    <xf numFmtId="4" fontId="10" fillId="32" borderId="62" xfId="52" applyNumberFormat="1" applyFont="1" applyFill="1" applyBorder="1" applyAlignment="1">
      <alignment/>
      <protection/>
    </xf>
    <xf numFmtId="4" fontId="10" fillId="32" borderId="32" xfId="52" applyNumberFormat="1" applyFont="1" applyFill="1" applyBorder="1" applyAlignment="1">
      <alignment/>
      <protection/>
    </xf>
    <xf numFmtId="4" fontId="10" fillId="0" borderId="14" xfId="52" applyNumberFormat="1" applyFont="1" applyFill="1" applyBorder="1" applyAlignment="1">
      <alignment horizontal="right" vertical="center"/>
      <protection/>
    </xf>
    <xf numFmtId="4" fontId="10" fillId="32" borderId="63" xfId="52" applyNumberFormat="1" applyFont="1" applyFill="1" applyBorder="1" applyAlignment="1">
      <alignment horizontal="center" vertical="center" wrapText="1"/>
      <protection/>
    </xf>
    <xf numFmtId="4" fontId="10" fillId="32" borderId="64" xfId="52" applyNumberFormat="1" applyFont="1" applyFill="1" applyBorder="1" applyAlignment="1">
      <alignment horizontal="center" vertical="center" wrapText="1"/>
      <protection/>
    </xf>
    <xf numFmtId="4" fontId="13" fillId="10" borderId="21" xfId="52" applyNumberFormat="1" applyFont="1" applyFill="1" applyBorder="1" applyAlignment="1">
      <alignment horizontal="right"/>
      <protection/>
    </xf>
    <xf numFmtId="4" fontId="13" fillId="34" borderId="21" xfId="52" applyNumberFormat="1" applyFont="1" applyFill="1" applyBorder="1" applyAlignment="1">
      <alignment horizontal="right" vertical="center"/>
      <protection/>
    </xf>
    <xf numFmtId="4" fontId="13" fillId="39" borderId="21" xfId="52" applyNumberFormat="1" applyFont="1" applyFill="1" applyBorder="1" applyAlignment="1">
      <alignment horizontal="right" vertical="center"/>
      <protection/>
    </xf>
    <xf numFmtId="4" fontId="13" fillId="35" borderId="44" xfId="52" applyNumberFormat="1" applyFont="1" applyFill="1" applyBorder="1" applyAlignment="1">
      <alignment horizontal="right" vertical="center"/>
      <protection/>
    </xf>
    <xf numFmtId="4" fontId="13" fillId="10" borderId="56" xfId="52" applyNumberFormat="1" applyFont="1" applyFill="1" applyBorder="1" applyAlignment="1">
      <alignment horizontal="right"/>
      <protection/>
    </xf>
    <xf numFmtId="4" fontId="10" fillId="0" borderId="56" xfId="52" applyNumberFormat="1" applyFont="1" applyFill="1" applyBorder="1" applyAlignment="1">
      <alignment horizontal="right"/>
      <protection/>
    </xf>
    <xf numFmtId="4" fontId="13" fillId="18" borderId="56" xfId="52" applyNumberFormat="1" applyFont="1" applyFill="1" applyBorder="1" applyAlignment="1">
      <alignment horizontal="right" vertical="center"/>
      <protection/>
    </xf>
    <xf numFmtId="4" fontId="13" fillId="0" borderId="45" xfId="52" applyNumberFormat="1" applyFont="1" applyFill="1" applyBorder="1" applyAlignment="1">
      <alignment horizontal="right" vertical="center"/>
      <protection/>
    </xf>
    <xf numFmtId="4" fontId="13" fillId="34" borderId="56" xfId="52" applyNumberFormat="1" applyFont="1" applyFill="1" applyBorder="1" applyAlignment="1">
      <alignment horizontal="right" vertical="center"/>
      <protection/>
    </xf>
    <xf numFmtId="4" fontId="13" fillId="39" borderId="56" xfId="52" applyNumberFormat="1" applyFont="1" applyFill="1" applyBorder="1" applyAlignment="1">
      <alignment horizontal="right" vertical="center"/>
      <protection/>
    </xf>
    <xf numFmtId="4" fontId="13" fillId="46" borderId="56" xfId="52" applyNumberFormat="1" applyFont="1" applyFill="1" applyBorder="1" applyAlignment="1">
      <alignment horizontal="right" vertical="center"/>
      <protection/>
    </xf>
    <xf numFmtId="4" fontId="13" fillId="56" borderId="56" xfId="52" applyNumberFormat="1" applyFont="1" applyFill="1" applyBorder="1" applyAlignment="1">
      <alignment horizontal="right" vertical="center"/>
      <protection/>
    </xf>
    <xf numFmtId="4" fontId="13" fillId="0" borderId="56" xfId="52" applyNumberFormat="1" applyFont="1" applyFill="1" applyBorder="1" applyAlignment="1">
      <alignment horizontal="right"/>
      <protection/>
    </xf>
    <xf numFmtId="4" fontId="13" fillId="52" borderId="45" xfId="52" applyNumberFormat="1" applyFont="1" applyFill="1" applyBorder="1" applyAlignment="1">
      <alignment horizontal="right" vertical="center"/>
      <protection/>
    </xf>
    <xf numFmtId="4" fontId="13" fillId="52" borderId="56" xfId="52" applyNumberFormat="1" applyFont="1" applyFill="1" applyBorder="1" applyAlignment="1">
      <alignment horizontal="right"/>
      <protection/>
    </xf>
    <xf numFmtId="4" fontId="13" fillId="54" borderId="56" xfId="52" applyNumberFormat="1" applyFont="1" applyFill="1" applyBorder="1" applyAlignment="1">
      <alignment horizontal="right" vertical="center"/>
      <protection/>
    </xf>
    <xf numFmtId="4" fontId="13" fillId="54" borderId="56" xfId="52" applyNumberFormat="1" applyFont="1" applyFill="1" applyBorder="1" applyAlignment="1">
      <alignment horizontal="right"/>
      <protection/>
    </xf>
    <xf numFmtId="4" fontId="13" fillId="56" borderId="56" xfId="52" applyNumberFormat="1" applyFont="1" applyFill="1" applyBorder="1" applyAlignment="1">
      <alignment horizontal="right" vertical="center"/>
      <protection/>
    </xf>
    <xf numFmtId="4" fontId="13" fillId="56" borderId="56" xfId="52" applyNumberFormat="1" applyFont="1" applyFill="1" applyBorder="1" applyAlignment="1">
      <alignment horizontal="right"/>
      <protection/>
    </xf>
    <xf numFmtId="4" fontId="13" fillId="57" borderId="56" xfId="52" applyNumberFormat="1" applyFont="1" applyFill="1" applyBorder="1" applyAlignment="1">
      <alignment horizontal="right" vertical="center"/>
      <protection/>
    </xf>
    <xf numFmtId="4" fontId="13" fillId="57" borderId="56" xfId="52" applyNumberFormat="1" applyFont="1" applyFill="1" applyBorder="1" applyAlignment="1">
      <alignment horizontal="right"/>
      <protection/>
    </xf>
    <xf numFmtId="4" fontId="13" fillId="58" borderId="45" xfId="52" applyNumberFormat="1" applyFont="1" applyFill="1" applyBorder="1" applyAlignment="1">
      <alignment horizontal="right" vertical="center"/>
      <protection/>
    </xf>
    <xf numFmtId="4" fontId="13" fillId="58" borderId="56" xfId="52" applyNumberFormat="1" applyFont="1" applyFill="1" applyBorder="1" applyAlignment="1">
      <alignment horizontal="right"/>
      <protection/>
    </xf>
    <xf numFmtId="4" fontId="13" fillId="25" borderId="57" xfId="52" applyNumberFormat="1" applyFont="1" applyFill="1" applyBorder="1" applyAlignment="1">
      <alignment horizontal="right" vertical="center"/>
      <protection/>
    </xf>
    <xf numFmtId="4" fontId="13" fillId="25" borderId="56" xfId="52" applyNumberFormat="1" applyFont="1" applyFill="1" applyBorder="1" applyAlignment="1">
      <alignment horizontal="right"/>
      <protection/>
    </xf>
    <xf numFmtId="4" fontId="13" fillId="55" borderId="45" xfId="52" applyNumberFormat="1" applyFont="1" applyFill="1" applyBorder="1" applyAlignment="1">
      <alignment horizontal="right" vertical="center"/>
      <protection/>
    </xf>
    <xf numFmtId="4" fontId="13" fillId="55" borderId="56" xfId="52" applyNumberFormat="1" applyFont="1" applyFill="1" applyBorder="1" applyAlignment="1">
      <alignment horizontal="right"/>
      <protection/>
    </xf>
    <xf numFmtId="4" fontId="13" fillId="53" borderId="56" xfId="52" applyNumberFormat="1" applyFont="1" applyFill="1" applyBorder="1" applyAlignment="1">
      <alignment horizontal="right" vertical="center"/>
      <protection/>
    </xf>
    <xf numFmtId="4" fontId="13" fillId="53" borderId="56" xfId="52" applyNumberFormat="1" applyFont="1" applyFill="1" applyBorder="1" applyAlignment="1">
      <alignment horizontal="right"/>
      <protection/>
    </xf>
    <xf numFmtId="4" fontId="13" fillId="60" borderId="56" xfId="52" applyNumberFormat="1" applyFont="1" applyFill="1" applyBorder="1" applyAlignment="1">
      <alignment horizontal="right" vertical="center"/>
      <protection/>
    </xf>
    <xf numFmtId="4" fontId="13" fillId="60" borderId="56" xfId="52" applyNumberFormat="1" applyFont="1" applyFill="1" applyBorder="1" applyAlignment="1">
      <alignment horizontal="right"/>
      <protection/>
    </xf>
    <xf numFmtId="4" fontId="13" fillId="46" borderId="56" xfId="52" applyNumberFormat="1" applyFont="1" applyFill="1" applyBorder="1" applyAlignment="1">
      <alignment horizontal="right" vertical="center"/>
      <protection/>
    </xf>
    <xf numFmtId="4" fontId="13" fillId="47" borderId="56" xfId="52" applyNumberFormat="1" applyFont="1" applyFill="1" applyBorder="1" applyAlignment="1">
      <alignment horizontal="right" vertical="center"/>
      <protection/>
    </xf>
    <xf numFmtId="4" fontId="13" fillId="62" borderId="56" xfId="52" applyNumberFormat="1" applyFont="1" applyFill="1" applyBorder="1" applyAlignment="1">
      <alignment horizontal="right" vertical="center"/>
      <protection/>
    </xf>
    <xf numFmtId="4" fontId="13" fillId="50" borderId="56" xfId="52" applyNumberFormat="1" applyFont="1" applyFill="1" applyBorder="1" applyAlignment="1">
      <alignment horizontal="right" vertical="center"/>
      <protection/>
    </xf>
    <xf numFmtId="4" fontId="13" fillId="10" borderId="17" xfId="52" applyNumberFormat="1" applyFont="1" applyFill="1" applyBorder="1" applyAlignment="1">
      <alignment horizontal="right"/>
      <protection/>
    </xf>
    <xf numFmtId="4" fontId="13" fillId="10" borderId="20" xfId="52" applyNumberFormat="1" applyFont="1" applyFill="1" applyBorder="1" applyAlignment="1">
      <alignment horizontal="right"/>
      <protection/>
    </xf>
    <xf numFmtId="4" fontId="10" fillId="0" borderId="65" xfId="52" applyNumberFormat="1" applyFont="1" applyFill="1" applyBorder="1" applyAlignment="1">
      <alignment horizontal="right" vertical="center"/>
      <protection/>
    </xf>
    <xf numFmtId="4" fontId="13" fillId="38" borderId="14" xfId="52" applyNumberFormat="1" applyFont="1" applyFill="1" applyBorder="1" applyAlignment="1">
      <alignment horizontal="right" vertical="center"/>
      <protection/>
    </xf>
    <xf numFmtId="4" fontId="10" fillId="0" borderId="65" xfId="52" applyNumberFormat="1" applyFont="1" applyFill="1" applyBorder="1" applyAlignment="1">
      <alignment horizontal="right" vertical="center"/>
      <protection/>
    </xf>
    <xf numFmtId="4" fontId="13" fillId="40" borderId="22" xfId="52" applyNumberFormat="1" applyFont="1" applyFill="1" applyBorder="1" applyAlignment="1">
      <alignment horizontal="right" vertical="center"/>
      <protection/>
    </xf>
    <xf numFmtId="4" fontId="13" fillId="46" borderId="17" xfId="52" applyNumberFormat="1" applyFont="1" applyFill="1" applyBorder="1" applyAlignment="1">
      <alignment horizontal="right" vertical="center"/>
      <protection/>
    </xf>
    <xf numFmtId="4" fontId="13" fillId="10" borderId="19" xfId="52" applyNumberFormat="1" applyFont="1" applyFill="1" applyBorder="1" applyAlignment="1">
      <alignment horizontal="right"/>
      <protection/>
    </xf>
    <xf numFmtId="4" fontId="13" fillId="34" borderId="19" xfId="52" applyNumberFormat="1" applyFont="1" applyFill="1" applyBorder="1" applyAlignment="1">
      <alignment horizontal="right" vertical="center"/>
      <protection/>
    </xf>
    <xf numFmtId="4" fontId="13" fillId="39" borderId="19" xfId="52" applyNumberFormat="1" applyFont="1" applyFill="1" applyBorder="1" applyAlignment="1">
      <alignment horizontal="right" vertical="center"/>
      <protection/>
    </xf>
    <xf numFmtId="4" fontId="13" fillId="46" borderId="19" xfId="52" applyNumberFormat="1" applyFont="1" applyFill="1" applyBorder="1" applyAlignment="1">
      <alignment horizontal="right" vertical="center"/>
      <protection/>
    </xf>
    <xf numFmtId="4" fontId="13" fillId="47" borderId="19" xfId="52" applyNumberFormat="1" applyFont="1" applyFill="1" applyBorder="1" applyAlignment="1">
      <alignment horizontal="right" vertical="center"/>
      <protection/>
    </xf>
    <xf numFmtId="4" fontId="13" fillId="35" borderId="55" xfId="52" applyNumberFormat="1" applyFont="1" applyFill="1" applyBorder="1" applyAlignment="1">
      <alignment horizontal="right" vertical="center"/>
      <protection/>
    </xf>
    <xf numFmtId="4" fontId="13" fillId="3" borderId="16" xfId="52" applyNumberFormat="1" applyFont="1" applyFill="1" applyBorder="1" applyAlignment="1">
      <alignment horizontal="right" vertical="center"/>
      <protection/>
    </xf>
    <xf numFmtId="4" fontId="13" fillId="37" borderId="16" xfId="52" applyNumberFormat="1" applyFont="1" applyFill="1" applyBorder="1" applyAlignment="1">
      <alignment horizontal="right" vertical="center"/>
      <protection/>
    </xf>
    <xf numFmtId="4" fontId="13" fillId="52" borderId="23" xfId="52" applyNumberFormat="1" applyFont="1" applyFill="1" applyBorder="1" applyAlignment="1">
      <alignment horizontal="right" vertical="center"/>
      <protection/>
    </xf>
    <xf numFmtId="4" fontId="13" fillId="52" borderId="56" xfId="52" applyNumberFormat="1" applyFont="1" applyFill="1" applyBorder="1" applyAlignment="1">
      <alignment horizontal="right" vertical="center"/>
      <protection/>
    </xf>
    <xf numFmtId="4" fontId="13" fillId="54" borderId="19" xfId="52" applyNumberFormat="1" applyFont="1" applyFill="1" applyBorder="1" applyAlignment="1">
      <alignment horizontal="right" vertical="center"/>
      <protection/>
    </xf>
    <xf numFmtId="4" fontId="13" fillId="54" borderId="56" xfId="52" applyNumberFormat="1" applyFont="1" applyFill="1" applyBorder="1" applyAlignment="1">
      <alignment horizontal="right" vertical="center"/>
      <protection/>
    </xf>
    <xf numFmtId="4" fontId="13" fillId="57" borderId="19" xfId="52" applyNumberFormat="1" applyFont="1" applyFill="1" applyBorder="1" applyAlignment="1">
      <alignment horizontal="right" vertical="center"/>
      <protection/>
    </xf>
    <xf numFmtId="4" fontId="13" fillId="57" borderId="56" xfId="52" applyNumberFormat="1" applyFont="1" applyFill="1" applyBorder="1" applyAlignment="1">
      <alignment horizontal="right" vertical="center"/>
      <protection/>
    </xf>
    <xf numFmtId="4" fontId="13" fillId="56" borderId="19" xfId="52" applyNumberFormat="1" applyFont="1" applyFill="1" applyBorder="1" applyAlignment="1">
      <alignment horizontal="right" vertical="center"/>
      <protection/>
    </xf>
    <xf numFmtId="4" fontId="13" fillId="58" borderId="19" xfId="52" applyNumberFormat="1" applyFont="1" applyFill="1" applyBorder="1" applyAlignment="1">
      <alignment horizontal="right" vertical="center"/>
      <protection/>
    </xf>
    <xf numFmtId="4" fontId="13" fillId="58" borderId="56" xfId="52" applyNumberFormat="1" applyFont="1" applyFill="1" applyBorder="1" applyAlignment="1">
      <alignment horizontal="right" vertical="center"/>
      <protection/>
    </xf>
    <xf numFmtId="4" fontId="13" fillId="25" borderId="23" xfId="52" applyNumberFormat="1" applyFont="1" applyFill="1" applyBorder="1" applyAlignment="1">
      <alignment horizontal="right" vertical="center"/>
      <protection/>
    </xf>
    <xf numFmtId="4" fontId="13" fillId="25" borderId="56" xfId="52" applyNumberFormat="1" applyFont="1" applyFill="1" applyBorder="1" applyAlignment="1">
      <alignment horizontal="right" vertical="center"/>
      <protection/>
    </xf>
    <xf numFmtId="4" fontId="13" fillId="55" borderId="23" xfId="52" applyNumberFormat="1" applyFont="1" applyFill="1" applyBorder="1" applyAlignment="1">
      <alignment horizontal="right" vertical="center"/>
      <protection/>
    </xf>
    <xf numFmtId="4" fontId="13" fillId="55" borderId="56" xfId="52" applyNumberFormat="1" applyFont="1" applyFill="1" applyBorder="1" applyAlignment="1">
      <alignment horizontal="right" vertical="center"/>
      <protection/>
    </xf>
    <xf numFmtId="4" fontId="13" fillId="53" borderId="19" xfId="52" applyNumberFormat="1" applyFont="1" applyFill="1" applyBorder="1" applyAlignment="1">
      <alignment horizontal="right" vertical="center"/>
      <protection/>
    </xf>
    <xf numFmtId="4" fontId="13" fillId="53" borderId="56" xfId="52" applyNumberFormat="1" applyFont="1" applyFill="1" applyBorder="1" applyAlignment="1">
      <alignment horizontal="right" vertical="center"/>
      <protection/>
    </xf>
    <xf numFmtId="4" fontId="13" fillId="60" borderId="19" xfId="52" applyNumberFormat="1" applyFont="1" applyFill="1" applyBorder="1" applyAlignment="1">
      <alignment horizontal="right" vertical="center"/>
      <protection/>
    </xf>
    <xf numFmtId="4" fontId="13" fillId="60" borderId="56" xfId="52" applyNumberFormat="1" applyFont="1" applyFill="1" applyBorder="1" applyAlignment="1">
      <alignment horizontal="right" vertical="center"/>
      <protection/>
    </xf>
    <xf numFmtId="4" fontId="13" fillId="50" borderId="31" xfId="52" applyNumberFormat="1" applyFont="1" applyFill="1" applyBorder="1" applyAlignment="1">
      <alignment horizontal="right" vertical="center"/>
      <protection/>
    </xf>
    <xf numFmtId="4" fontId="10" fillId="32" borderId="34" xfId="52" applyNumberFormat="1" applyFont="1" applyFill="1" applyBorder="1" applyAlignment="1">
      <alignment vertical="center"/>
      <protection/>
    </xf>
    <xf numFmtId="0" fontId="65" fillId="63" borderId="22" xfId="0" applyFont="1" applyFill="1" applyBorder="1" applyAlignment="1">
      <alignment vertical="center"/>
    </xf>
    <xf numFmtId="0" fontId="66" fillId="63" borderId="22" xfId="0" applyFont="1" applyFill="1" applyBorder="1" applyAlignment="1">
      <alignment vertical="center"/>
    </xf>
    <xf numFmtId="4" fontId="10" fillId="32" borderId="66" xfId="52" applyNumberFormat="1" applyFont="1" applyFill="1" applyBorder="1" applyAlignment="1">
      <alignment horizontal="right" vertical="center"/>
      <protection/>
    </xf>
    <xf numFmtId="4" fontId="13" fillId="52" borderId="23" xfId="52" applyNumberFormat="1" applyFont="1" applyFill="1" applyBorder="1" applyAlignment="1">
      <alignment horizontal="left"/>
      <protection/>
    </xf>
    <xf numFmtId="4" fontId="13" fillId="52" borderId="14" xfId="52" applyNumberFormat="1" applyFont="1" applyFill="1" applyBorder="1" applyAlignment="1">
      <alignment horizontal="right" vertical="center"/>
      <protection/>
    </xf>
    <xf numFmtId="4" fontId="10" fillId="32" borderId="67" xfId="52" applyNumberFormat="1" applyFont="1" applyFill="1" applyBorder="1" applyAlignment="1">
      <alignment vertical="center"/>
      <protection/>
    </xf>
    <xf numFmtId="4" fontId="10" fillId="0" borderId="65" xfId="52" applyNumberFormat="1" applyFont="1" applyFill="1" applyBorder="1" applyAlignment="1">
      <alignment horizontal="right"/>
      <protection/>
    </xf>
    <xf numFmtId="4" fontId="10" fillId="0" borderId="47" xfId="52" applyNumberFormat="1" applyFont="1" applyFill="1" applyBorder="1" applyAlignment="1">
      <alignment horizontal="right"/>
      <protection/>
    </xf>
    <xf numFmtId="4" fontId="13" fillId="64" borderId="29" xfId="52" applyNumberFormat="1" applyFont="1" applyFill="1" applyBorder="1" applyAlignment="1">
      <alignment horizontal="right"/>
      <protection/>
    </xf>
    <xf numFmtId="4" fontId="10" fillId="0" borderId="24" xfId="52" applyNumberFormat="1" applyFont="1" applyFill="1" applyBorder="1">
      <alignment/>
      <protection/>
    </xf>
    <xf numFmtId="4" fontId="11" fillId="32" borderId="0" xfId="52" applyNumberFormat="1" applyFont="1" applyFill="1" applyAlignment="1">
      <alignment/>
      <protection/>
    </xf>
    <xf numFmtId="4" fontId="10" fillId="0" borderId="13" xfId="52" applyNumberFormat="1" applyFont="1" applyFill="1" applyBorder="1" applyAlignment="1">
      <alignment vertical="center"/>
      <protection/>
    </xf>
    <xf numFmtId="4" fontId="10" fillId="0" borderId="13" xfId="52" applyNumberFormat="1" applyFont="1" applyFill="1" applyBorder="1" applyAlignment="1">
      <alignment vertical="center"/>
      <protection/>
    </xf>
    <xf numFmtId="4" fontId="13" fillId="53" borderId="18" xfId="52" applyNumberFormat="1" applyFont="1" applyFill="1" applyBorder="1" applyAlignment="1">
      <alignment horizontal="right" vertical="center"/>
      <protection/>
    </xf>
    <xf numFmtId="4" fontId="13" fillId="53" borderId="18" xfId="52" applyNumberFormat="1" applyFont="1" applyFill="1" applyBorder="1" applyAlignment="1">
      <alignment horizontal="right" vertical="center"/>
      <protection/>
    </xf>
    <xf numFmtId="4" fontId="13" fillId="53" borderId="22" xfId="52" applyNumberFormat="1" applyFont="1" applyFill="1" applyBorder="1" applyAlignment="1">
      <alignment horizontal="right" vertical="center"/>
      <protection/>
    </xf>
    <xf numFmtId="4" fontId="10" fillId="0" borderId="18" xfId="52" applyNumberFormat="1" applyFont="1" applyFill="1" applyBorder="1" applyAlignment="1">
      <alignment vertical="center"/>
      <protection/>
    </xf>
    <xf numFmtId="4" fontId="10" fillId="0" borderId="19" xfId="52" applyNumberFormat="1" applyFont="1" applyFill="1" applyBorder="1" applyAlignment="1">
      <alignment vertical="center"/>
      <protection/>
    </xf>
    <xf numFmtId="4" fontId="13" fillId="18" borderId="46" xfId="52" applyNumberFormat="1" applyFont="1" applyFill="1" applyBorder="1" applyAlignment="1">
      <alignment horizontal="right" vertical="center"/>
      <protection/>
    </xf>
    <xf numFmtId="4" fontId="10" fillId="32" borderId="65" xfId="52" applyNumberFormat="1" applyFont="1" applyFill="1" applyBorder="1" applyAlignment="1">
      <alignment/>
      <protection/>
    </xf>
    <xf numFmtId="4" fontId="10" fillId="32" borderId="22" xfId="52" applyNumberFormat="1" applyFont="1" applyFill="1" applyBorder="1" applyAlignment="1">
      <alignment/>
      <protection/>
    </xf>
    <xf numFmtId="4" fontId="10" fillId="32" borderId="16" xfId="52" applyNumberFormat="1" applyFont="1" applyFill="1" applyBorder="1" applyAlignment="1">
      <alignment/>
      <protection/>
    </xf>
    <xf numFmtId="4" fontId="10" fillId="32" borderId="23" xfId="52" applyNumberFormat="1" applyFont="1" applyFill="1" applyBorder="1" applyAlignment="1">
      <alignment/>
      <protection/>
    </xf>
    <xf numFmtId="4" fontId="10" fillId="32" borderId="13" xfId="52" applyNumberFormat="1" applyFont="1" applyFill="1" applyBorder="1" applyAlignment="1">
      <alignment/>
      <protection/>
    </xf>
    <xf numFmtId="4" fontId="13" fillId="53" borderId="21" xfId="52" applyNumberFormat="1" applyFont="1" applyFill="1" applyBorder="1" applyAlignment="1">
      <alignment horizontal="right" vertical="center"/>
      <protection/>
    </xf>
    <xf numFmtId="4" fontId="13" fillId="53" borderId="22" xfId="52" applyNumberFormat="1" applyFont="1" applyFill="1" applyBorder="1" applyAlignment="1">
      <alignment horizontal="right" vertical="center"/>
      <protection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26" xfId="52" applyNumberFormat="1" applyFont="1" applyFill="1" applyBorder="1" applyAlignment="1">
      <alignment vertical="center"/>
      <protection/>
    </xf>
    <xf numFmtId="4" fontId="13" fillId="47" borderId="26" xfId="52" applyNumberFormat="1" applyFont="1" applyFill="1" applyBorder="1" applyAlignment="1">
      <alignment horizontal="right" vertical="center"/>
      <protection/>
    </xf>
    <xf numFmtId="164" fontId="17" fillId="44" borderId="26" xfId="0" applyNumberFormat="1" applyFont="1" applyFill="1" applyBorder="1" applyAlignment="1" applyProtection="1">
      <alignment horizontal="right" vertical="center"/>
      <protection locked="0"/>
    </xf>
    <xf numFmtId="164" fontId="17" fillId="44" borderId="68" xfId="0" applyNumberFormat="1" applyFont="1" applyFill="1" applyBorder="1" applyAlignment="1">
      <alignment horizontal="right" vertical="center"/>
    </xf>
    <xf numFmtId="4" fontId="13" fillId="62" borderId="66" xfId="52" applyNumberFormat="1" applyFont="1" applyFill="1" applyBorder="1" applyAlignment="1">
      <alignment horizontal="right" vertical="center"/>
      <protection/>
    </xf>
    <xf numFmtId="164" fontId="17" fillId="62" borderId="13" xfId="0" applyNumberFormat="1" applyFont="1" applyFill="1" applyBorder="1" applyAlignment="1" applyProtection="1">
      <alignment horizontal="right" vertical="center"/>
      <protection locked="0"/>
    </xf>
    <xf numFmtId="4" fontId="13" fillId="43" borderId="48" xfId="52" applyNumberFormat="1" applyFont="1" applyFill="1" applyBorder="1" applyAlignment="1">
      <alignment horizontal="right" vertical="center"/>
      <protection/>
    </xf>
    <xf numFmtId="4" fontId="13" fillId="47" borderId="36" xfId="52" applyNumberFormat="1" applyFont="1" applyFill="1" applyBorder="1" applyAlignment="1">
      <alignment horizontal="right" vertical="center"/>
      <protection/>
    </xf>
    <xf numFmtId="4" fontId="13" fillId="44" borderId="26" xfId="52" applyNumberFormat="1" applyFont="1" applyFill="1" applyBorder="1" applyAlignment="1">
      <alignment horizontal="right" vertical="center"/>
      <protection/>
    </xf>
    <xf numFmtId="164" fontId="17" fillId="62" borderId="13" xfId="0" applyNumberFormat="1" applyFont="1" applyFill="1" applyBorder="1" applyAlignment="1">
      <alignment horizontal="right" vertical="center"/>
    </xf>
    <xf numFmtId="4" fontId="13" fillId="43" borderId="48" xfId="52" applyNumberFormat="1" applyFont="1" applyFill="1" applyBorder="1" applyAlignment="1">
      <alignment horizontal="right" vertical="center"/>
      <protection/>
    </xf>
    <xf numFmtId="4" fontId="13" fillId="47" borderId="33" xfId="52" applyNumberFormat="1" applyFont="1" applyFill="1" applyBorder="1" applyAlignment="1">
      <alignment horizontal="right" vertical="center"/>
      <protection/>
    </xf>
    <xf numFmtId="4" fontId="13" fillId="47" borderId="26" xfId="52" applyNumberFormat="1" applyFont="1" applyFill="1" applyBorder="1" applyAlignment="1">
      <alignment horizontal="right" vertical="center"/>
      <protection/>
    </xf>
    <xf numFmtId="4" fontId="13" fillId="47" borderId="57" xfId="52" applyNumberFormat="1" applyFont="1" applyFill="1" applyBorder="1" applyAlignment="1">
      <alignment horizontal="right" vertical="center"/>
      <protection/>
    </xf>
    <xf numFmtId="4" fontId="13" fillId="50" borderId="57" xfId="52" applyNumberFormat="1" applyFont="1" applyFill="1" applyBorder="1" applyAlignment="1">
      <alignment horizontal="right" vertical="center"/>
      <protection/>
    </xf>
    <xf numFmtId="4" fontId="13" fillId="62" borderId="48" xfId="52" applyNumberFormat="1" applyFont="1" applyFill="1" applyBorder="1" applyAlignment="1">
      <alignment horizontal="right" vertical="center"/>
      <protection/>
    </xf>
    <xf numFmtId="4" fontId="13" fillId="62" borderId="48" xfId="52" applyNumberFormat="1" applyFont="1" applyFill="1" applyBorder="1" applyAlignment="1">
      <alignment horizontal="right" vertical="center"/>
      <protection/>
    </xf>
    <xf numFmtId="4" fontId="13" fillId="47" borderId="33" xfId="52" applyNumberFormat="1" applyFont="1" applyFill="1" applyBorder="1" applyAlignment="1">
      <alignment horizontal="right" vertical="center"/>
      <protection/>
    </xf>
    <xf numFmtId="4" fontId="13" fillId="47" borderId="32" xfId="52" applyNumberFormat="1" applyFont="1" applyFill="1" applyBorder="1" applyAlignment="1">
      <alignment horizontal="right" vertical="center"/>
      <protection/>
    </xf>
    <xf numFmtId="4" fontId="13" fillId="44" borderId="33" xfId="52" applyNumberFormat="1" applyFont="1" applyFill="1" applyBorder="1" applyAlignment="1">
      <alignment horizontal="right" vertical="center"/>
      <protection/>
    </xf>
    <xf numFmtId="4" fontId="13" fillId="44" borderId="32" xfId="52" applyNumberFormat="1" applyFont="1" applyFill="1" applyBorder="1" applyAlignment="1">
      <alignment horizontal="right" vertical="center"/>
      <protection/>
    </xf>
    <xf numFmtId="4" fontId="13" fillId="44" borderId="26" xfId="52" applyNumberFormat="1" applyFont="1" applyFill="1" applyBorder="1" applyAlignment="1">
      <alignment horizontal="right" vertical="center"/>
      <protection/>
    </xf>
    <xf numFmtId="164" fontId="17" fillId="62" borderId="23" xfId="0" applyNumberFormat="1" applyFont="1" applyFill="1" applyBorder="1" applyAlignment="1">
      <alignment horizontal="right" vertical="center"/>
    </xf>
    <xf numFmtId="4" fontId="10" fillId="32" borderId="46" xfId="52" applyNumberFormat="1" applyFont="1" applyFill="1" applyBorder="1" applyAlignment="1">
      <alignment horizontal="right" vertical="center"/>
      <protection/>
    </xf>
    <xf numFmtId="4" fontId="10" fillId="32" borderId="13" xfId="52" applyNumberFormat="1" applyFont="1" applyFill="1" applyBorder="1" applyAlignment="1">
      <alignment horizontal="right" vertical="center"/>
      <protection/>
    </xf>
    <xf numFmtId="4" fontId="11" fillId="32" borderId="13" xfId="0" applyNumberFormat="1" applyFont="1" applyFill="1" applyBorder="1" applyAlignment="1">
      <alignment/>
    </xf>
    <xf numFmtId="4" fontId="11" fillId="0" borderId="23" xfId="52" applyNumberFormat="1" applyFont="1" applyFill="1" applyBorder="1" applyAlignment="1">
      <alignment horizontal="left"/>
      <protection/>
    </xf>
    <xf numFmtId="4" fontId="10" fillId="32" borderId="22" xfId="52" applyNumberFormat="1" applyFont="1" applyFill="1" applyBorder="1">
      <alignment/>
      <protection/>
    </xf>
    <xf numFmtId="4" fontId="10" fillId="32" borderId="23" xfId="52" applyNumberFormat="1" applyFont="1" applyFill="1" applyBorder="1">
      <alignment/>
      <protection/>
    </xf>
    <xf numFmtId="164" fontId="19" fillId="32" borderId="0" xfId="0" applyNumberFormat="1" applyFont="1" applyFill="1" applyAlignment="1">
      <alignment horizontal="center" vertical="top"/>
    </xf>
    <xf numFmtId="4" fontId="13" fillId="32" borderId="53" xfId="52" applyNumberFormat="1" applyFont="1" applyFill="1" applyBorder="1" applyAlignment="1">
      <alignment horizontal="center" vertical="center" wrapText="1"/>
      <protection/>
    </xf>
    <xf numFmtId="4" fontId="13" fillId="32" borderId="53" xfId="52" applyNumberFormat="1" applyFont="1" applyFill="1" applyBorder="1" applyAlignment="1">
      <alignment horizontal="center" vertical="center" wrapText="1"/>
      <protection/>
    </xf>
    <xf numFmtId="4" fontId="13" fillId="32" borderId="69" xfId="52" applyNumberFormat="1" applyFont="1" applyFill="1" applyBorder="1" applyAlignment="1">
      <alignment horizontal="center" vertical="center" wrapText="1"/>
      <protection/>
    </xf>
    <xf numFmtId="4" fontId="11" fillId="32" borderId="0" xfId="52" applyNumberFormat="1" applyFont="1" applyFill="1" applyAlignment="1">
      <alignment horizontal="center"/>
      <protection/>
    </xf>
    <xf numFmtId="4" fontId="11" fillId="32" borderId="65" xfId="52" applyNumberFormat="1" applyFont="1" applyFill="1" applyBorder="1" applyAlignment="1">
      <alignment horizontal="center" vertical="center" wrapText="1"/>
      <protection/>
    </xf>
    <xf numFmtId="4" fontId="11" fillId="32" borderId="67" xfId="52" applyNumberFormat="1" applyFont="1" applyFill="1" applyBorder="1" applyAlignment="1">
      <alignment horizontal="center" vertical="center" wrapText="1"/>
      <protection/>
    </xf>
    <xf numFmtId="4" fontId="11" fillId="0" borderId="65" xfId="52" applyNumberFormat="1" applyFont="1" applyFill="1" applyBorder="1" applyAlignment="1">
      <alignment horizontal="center" vertical="center" wrapText="1"/>
      <protection/>
    </xf>
    <xf numFmtId="4" fontId="11" fillId="0" borderId="67" xfId="52" applyNumberFormat="1" applyFont="1" applyFill="1" applyBorder="1" applyAlignment="1">
      <alignment horizontal="center" vertical="center" wrapText="1"/>
      <protection/>
    </xf>
    <xf numFmtId="4" fontId="11" fillId="0" borderId="47" xfId="52" applyNumberFormat="1" applyFont="1" applyFill="1" applyBorder="1" applyAlignment="1">
      <alignment horizontal="center" vertical="center" wrapText="1"/>
      <protection/>
    </xf>
    <xf numFmtId="4" fontId="11" fillId="32" borderId="47" xfId="52" applyNumberFormat="1" applyFont="1" applyFill="1" applyBorder="1" applyAlignment="1">
      <alignment horizontal="center" vertical="center" wrapText="1"/>
      <protection/>
    </xf>
    <xf numFmtId="4" fontId="13" fillId="35" borderId="27" xfId="52" applyNumberFormat="1" applyFont="1" applyFill="1" applyBorder="1" applyAlignment="1">
      <alignment horizontal="center" vertical="center"/>
      <protection/>
    </xf>
    <xf numFmtId="4" fontId="13" fillId="35" borderId="61" xfId="52" applyNumberFormat="1" applyFont="1" applyFill="1" applyBorder="1" applyAlignment="1">
      <alignment horizontal="center" vertical="center"/>
      <protection/>
    </xf>
    <xf numFmtId="4" fontId="1" fillId="32" borderId="28" xfId="52" applyNumberFormat="1" applyFont="1" applyFill="1" applyBorder="1" applyAlignment="1">
      <alignment horizontal="center" vertical="center" wrapText="1"/>
      <protection/>
    </xf>
    <xf numFmtId="4" fontId="1" fillId="32" borderId="33" xfId="52" applyNumberFormat="1" applyFont="1" applyFill="1" applyBorder="1" applyAlignment="1">
      <alignment horizontal="center" vertical="center" wrapText="1"/>
      <protection/>
    </xf>
    <xf numFmtId="4" fontId="1" fillId="32" borderId="59" xfId="52" applyNumberFormat="1" applyFont="1" applyFill="1" applyBorder="1" applyAlignment="1">
      <alignment horizontal="center" vertical="center" wrapText="1"/>
      <protection/>
    </xf>
    <xf numFmtId="4" fontId="1" fillId="32" borderId="43" xfId="52" applyNumberFormat="1" applyFont="1" applyFill="1" applyBorder="1" applyAlignment="1">
      <alignment horizontal="center" vertical="center" wrapText="1"/>
      <protection/>
    </xf>
    <xf numFmtId="4" fontId="1" fillId="32" borderId="36" xfId="52" applyNumberFormat="1" applyFont="1" applyFill="1" applyBorder="1" applyAlignment="1">
      <alignment horizontal="center" vertical="center" wrapText="1"/>
      <protection/>
    </xf>
    <xf numFmtId="4" fontId="1" fillId="32" borderId="63" xfId="52" applyNumberFormat="1" applyFont="1" applyFill="1" applyBorder="1" applyAlignment="1">
      <alignment horizontal="center" vertical="center" wrapText="1"/>
      <protection/>
    </xf>
    <xf numFmtId="4" fontId="11" fillId="32" borderId="41" xfId="52" applyNumberFormat="1" applyFont="1" applyFill="1" applyBorder="1" applyAlignment="1">
      <alignment horizontal="center" vertical="center" wrapText="1"/>
      <protection/>
    </xf>
    <xf numFmtId="4" fontId="11" fillId="32" borderId="70" xfId="52" applyNumberFormat="1" applyFont="1" applyFill="1" applyBorder="1" applyAlignment="1">
      <alignment horizontal="center" vertical="center" wrapText="1"/>
      <protection/>
    </xf>
    <xf numFmtId="4" fontId="13" fillId="32" borderId="71" xfId="52" applyNumberFormat="1" applyFont="1" applyFill="1" applyBorder="1" applyAlignment="1">
      <alignment horizontal="center" vertical="center" wrapText="1"/>
      <protection/>
    </xf>
    <xf numFmtId="4" fontId="13" fillId="32" borderId="69" xfId="52" applyNumberFormat="1" applyFont="1" applyFill="1" applyBorder="1" applyAlignment="1">
      <alignment horizontal="center" vertical="center" wrapText="1"/>
      <protection/>
    </xf>
    <xf numFmtId="4" fontId="5" fillId="32" borderId="51" xfId="52" applyNumberFormat="1" applyFont="1" applyFill="1" applyBorder="1" applyAlignment="1">
      <alignment horizontal="center" vertical="center" wrapText="1"/>
      <protection/>
    </xf>
    <xf numFmtId="4" fontId="5" fillId="32" borderId="57" xfId="52" applyNumberFormat="1" applyFont="1" applyFill="1" applyBorder="1" applyAlignment="1">
      <alignment horizontal="center" vertical="center" wrapText="1"/>
      <protection/>
    </xf>
    <xf numFmtId="4" fontId="5" fillId="32" borderId="70" xfId="52" applyNumberFormat="1" applyFont="1" applyFill="1" applyBorder="1" applyAlignment="1">
      <alignment horizontal="center" vertical="center" wrapText="1"/>
      <protection/>
    </xf>
    <xf numFmtId="4" fontId="5" fillId="32" borderId="71" xfId="52" applyNumberFormat="1" applyFont="1" applyFill="1" applyBorder="1" applyAlignment="1">
      <alignment horizontal="center" vertical="center" wrapText="1"/>
      <protection/>
    </xf>
    <xf numFmtId="4" fontId="5" fillId="32" borderId="69" xfId="52" applyNumberFormat="1" applyFont="1" applyFill="1" applyBorder="1" applyAlignment="1">
      <alignment horizontal="center" vertical="center" wrapText="1"/>
      <protection/>
    </xf>
    <xf numFmtId="4" fontId="10" fillId="32" borderId="72" xfId="52" applyNumberFormat="1" applyFont="1" applyFill="1" applyBorder="1" applyAlignment="1">
      <alignment horizontal="center" vertical="center" wrapText="1"/>
      <protection/>
    </xf>
    <xf numFmtId="4" fontId="10" fillId="32" borderId="73" xfId="52" applyNumberFormat="1" applyFont="1" applyFill="1" applyBorder="1" applyAlignment="1">
      <alignment horizontal="center" vertical="center" wrapText="1"/>
      <protection/>
    </xf>
    <xf numFmtId="4" fontId="10" fillId="32" borderId="35" xfId="52" applyNumberFormat="1" applyFont="1" applyFill="1" applyBorder="1" applyAlignment="1">
      <alignment horizontal="center" vertical="center" wrapText="1"/>
      <protection/>
    </xf>
    <xf numFmtId="4" fontId="10" fillId="32" borderId="74" xfId="52" applyNumberFormat="1" applyFont="1" applyFill="1" applyBorder="1" applyAlignment="1">
      <alignment horizontal="center" vertical="center" wrapText="1"/>
      <protection/>
    </xf>
    <xf numFmtId="4" fontId="5" fillId="32" borderId="28" xfId="52" applyNumberFormat="1" applyFont="1" applyFill="1" applyBorder="1" applyAlignment="1">
      <alignment horizontal="center" vertical="center" wrapText="1"/>
      <protection/>
    </xf>
    <xf numFmtId="4" fontId="5" fillId="32" borderId="43" xfId="52" applyNumberFormat="1" applyFont="1" applyFill="1" applyBorder="1" applyAlignment="1">
      <alignment horizontal="center" vertical="center" wrapText="1"/>
      <protection/>
    </xf>
    <xf numFmtId="4" fontId="10" fillId="32" borderId="31" xfId="52" applyNumberFormat="1" applyFont="1" applyFill="1" applyBorder="1" applyAlignment="1">
      <alignment horizontal="center" vertical="center" wrapText="1"/>
      <protection/>
    </xf>
    <xf numFmtId="4" fontId="10" fillId="32" borderId="64" xfId="52" applyNumberFormat="1" applyFont="1" applyFill="1" applyBorder="1" applyAlignment="1">
      <alignment horizontal="center" vertical="center" wrapText="1"/>
      <protection/>
    </xf>
    <xf numFmtId="4" fontId="10" fillId="32" borderId="28" xfId="52" applyNumberFormat="1" applyFont="1" applyFill="1" applyBorder="1" applyAlignment="1">
      <alignment horizontal="center" vertical="center" wrapText="1"/>
      <protection/>
    </xf>
    <xf numFmtId="4" fontId="10" fillId="32" borderId="14" xfId="52" applyNumberFormat="1" applyFont="1" applyFill="1" applyBorder="1" applyAlignment="1">
      <alignment horizontal="center" vertical="center" wrapText="1"/>
      <protection/>
    </xf>
    <xf numFmtId="4" fontId="10" fillId="32" borderId="59" xfId="52" applyNumberFormat="1" applyFont="1" applyFill="1" applyBorder="1" applyAlignment="1">
      <alignment horizontal="center" vertical="center" wrapText="1"/>
      <protection/>
    </xf>
    <xf numFmtId="4" fontId="10" fillId="32" borderId="43" xfId="52" applyNumberFormat="1" applyFont="1" applyFill="1" applyBorder="1" applyAlignment="1">
      <alignment horizontal="center" vertical="center" wrapText="1"/>
      <protection/>
    </xf>
    <xf numFmtId="4" fontId="10" fillId="32" borderId="23" xfId="52" applyNumberFormat="1" applyFont="1" applyFill="1" applyBorder="1" applyAlignment="1">
      <alignment horizontal="center" vertical="center" wrapText="1"/>
      <protection/>
    </xf>
    <xf numFmtId="4" fontId="10" fillId="32" borderId="63" xfId="52" applyNumberFormat="1" applyFont="1" applyFill="1" applyBorder="1" applyAlignment="1">
      <alignment horizontal="center" vertical="center" wrapText="1"/>
      <protection/>
    </xf>
    <xf numFmtId="4" fontId="5" fillId="32" borderId="71" xfId="52" applyNumberFormat="1" applyFont="1" applyFill="1" applyBorder="1" applyAlignment="1">
      <alignment horizontal="center" vertical="center"/>
      <protection/>
    </xf>
    <xf numFmtId="4" fontId="5" fillId="32" borderId="53" xfId="52" applyNumberFormat="1" applyFont="1" applyFill="1" applyBorder="1" applyAlignment="1">
      <alignment horizontal="center" vertical="center"/>
      <protection/>
    </xf>
    <xf numFmtId="4" fontId="5" fillId="32" borderId="69" xfId="52" applyNumberFormat="1" applyFont="1" applyFill="1" applyBorder="1" applyAlignment="1">
      <alignment horizontal="center" vertical="center"/>
      <protection/>
    </xf>
    <xf numFmtId="4" fontId="11" fillId="32" borderId="75" xfId="52" applyNumberFormat="1" applyFont="1" applyFill="1" applyBorder="1" applyAlignment="1">
      <alignment horizontal="center" vertical="center" wrapText="1"/>
      <protection/>
    </xf>
    <xf numFmtId="4" fontId="11" fillId="32" borderId="34" xfId="52" applyNumberFormat="1" applyFont="1" applyFill="1" applyBorder="1" applyAlignment="1">
      <alignment horizontal="center" vertical="center" wrapText="1"/>
      <protection/>
    </xf>
    <xf numFmtId="4" fontId="11" fillId="32" borderId="76" xfId="52" applyNumberFormat="1" applyFont="1" applyFill="1" applyBorder="1" applyAlignment="1">
      <alignment horizontal="center" vertical="center" wrapText="1"/>
      <protection/>
    </xf>
    <xf numFmtId="4" fontId="5" fillId="32" borderId="77" xfId="52" applyNumberFormat="1" applyFont="1" applyFill="1" applyBorder="1" applyAlignment="1">
      <alignment horizontal="center" vertical="center" wrapText="1"/>
      <protection/>
    </xf>
    <xf numFmtId="4" fontId="5" fillId="32" borderId="45" xfId="52" applyNumberFormat="1" applyFont="1" applyFill="1" applyBorder="1" applyAlignment="1">
      <alignment horizontal="center" vertical="center" wrapText="1"/>
      <protection/>
    </xf>
    <xf numFmtId="4" fontId="5" fillId="32" borderId="78" xfId="52" applyNumberFormat="1" applyFont="1" applyFill="1" applyBorder="1" applyAlignment="1">
      <alignment horizontal="center" vertical="center" wrapText="1"/>
      <protection/>
    </xf>
    <xf numFmtId="4" fontId="10" fillId="32" borderId="47" xfId="52" applyNumberFormat="1" applyFont="1" applyFill="1" applyBorder="1" applyAlignment="1">
      <alignment horizontal="center" vertical="center" wrapText="1"/>
      <protection/>
    </xf>
    <xf numFmtId="4" fontId="10" fillId="32" borderId="39" xfId="52" applyNumberFormat="1" applyFont="1" applyFill="1" applyBorder="1">
      <alignment/>
      <protection/>
    </xf>
    <xf numFmtId="4" fontId="10" fillId="32" borderId="13" xfId="52" applyNumberFormat="1" applyFont="1" applyFill="1" applyBorder="1" applyAlignment="1">
      <alignment horizontal="center" vertical="center" wrapText="1"/>
      <protection/>
    </xf>
    <xf numFmtId="4" fontId="10" fillId="32" borderId="10" xfId="52" applyNumberFormat="1" applyFont="1" applyFill="1" applyBorder="1" applyAlignment="1">
      <alignment horizontal="center" vertical="center" wrapText="1"/>
      <protection/>
    </xf>
    <xf numFmtId="164" fontId="19" fillId="32" borderId="0" xfId="0" applyNumberFormat="1" applyFont="1" applyFill="1" applyAlignment="1">
      <alignment horizontal="center" vertical="top"/>
    </xf>
    <xf numFmtId="4" fontId="11" fillId="32" borderId="30" xfId="52" applyNumberFormat="1" applyFont="1" applyFill="1" applyBorder="1" applyAlignment="1">
      <alignment horizontal="center" vertical="center" wrapText="1"/>
      <protection/>
    </xf>
    <xf numFmtId="4" fontId="11" fillId="32" borderId="29" xfId="52" applyNumberFormat="1" applyFont="1" applyFill="1" applyBorder="1" applyAlignment="1">
      <alignment horizontal="center" vertical="center" wrapText="1"/>
      <protection/>
    </xf>
    <xf numFmtId="4" fontId="11" fillId="32" borderId="13" xfId="52" applyNumberFormat="1" applyFont="1" applyFill="1" applyBorder="1" applyAlignment="1">
      <alignment horizontal="center" vertical="center" wrapText="1"/>
      <protection/>
    </xf>
    <xf numFmtId="4" fontId="11" fillId="32" borderId="22" xfId="52" applyNumberFormat="1" applyFont="1" applyFill="1" applyBorder="1" applyAlignment="1">
      <alignment horizontal="center" vertical="center" wrapText="1"/>
      <protection/>
    </xf>
    <xf numFmtId="4" fontId="1" fillId="32" borderId="13" xfId="52" applyNumberFormat="1" applyFont="1" applyFill="1" applyBorder="1" applyAlignment="1">
      <alignment horizontal="center" vertical="center" wrapText="1"/>
      <protection/>
    </xf>
    <xf numFmtId="4" fontId="10" fillId="32" borderId="15" xfId="52" applyNumberFormat="1" applyFont="1" applyFill="1" applyBorder="1" applyAlignment="1">
      <alignment horizontal="center" vertical="center" wrapText="1"/>
      <protection/>
    </xf>
    <xf numFmtId="4" fontId="10" fillId="32" borderId="79" xfId="52" applyNumberFormat="1" applyFont="1" applyFill="1" applyBorder="1" applyAlignment="1">
      <alignment horizontal="center" vertical="center" wrapText="1"/>
      <protection/>
    </xf>
    <xf numFmtId="4" fontId="1" fillId="32" borderId="23" xfId="52" applyNumberFormat="1" applyFont="1" applyFill="1" applyBorder="1" applyAlignment="1">
      <alignment horizontal="center" vertical="center" wrapText="1"/>
      <protection/>
    </xf>
    <xf numFmtId="4" fontId="11" fillId="32" borderId="80" xfId="52" applyNumberFormat="1" applyFont="1" applyFill="1" applyBorder="1" applyAlignment="1">
      <alignment horizontal="center" vertical="center" wrapText="1"/>
      <protection/>
    </xf>
    <xf numFmtId="4" fontId="11" fillId="32" borderId="26" xfId="52" applyNumberFormat="1" applyFont="1" applyFill="1" applyBorder="1" applyAlignment="1">
      <alignment horizontal="center" vertical="center" wrapText="1"/>
      <protection/>
    </xf>
    <xf numFmtId="4" fontId="11" fillId="32" borderId="79" xfId="52" applyNumberFormat="1" applyFont="1" applyFill="1" applyBorder="1" applyAlignment="1">
      <alignment horizontal="center" vertical="center" wrapText="1"/>
      <protection/>
    </xf>
    <xf numFmtId="164" fontId="17" fillId="0" borderId="0" xfId="0" applyNumberFormat="1" applyFont="1" applyFill="1" applyAlignment="1">
      <alignment horizontal="right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udyt_200406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view="pageBreakPreview" zoomScale="89" zoomScaleSheetLayoutView="89" zoomScalePageLayoutView="0" workbookViewId="0" topLeftCell="A16">
      <pane xSplit="2" topLeftCell="M1" activePane="topRight" state="frozen"/>
      <selection pane="topLeft" activeCell="A1" sqref="A1"/>
      <selection pane="topRight" activeCell="Z51" sqref="Z51"/>
    </sheetView>
  </sheetViews>
  <sheetFormatPr defaultColWidth="9.00390625" defaultRowHeight="12.75"/>
  <cols>
    <col min="1" max="1" width="4.375" style="1" customWidth="1"/>
    <col min="2" max="2" width="51.75390625" style="1" customWidth="1"/>
    <col min="3" max="8" width="14.375" style="1" customWidth="1"/>
    <col min="9" max="15" width="16.25390625" style="1" customWidth="1"/>
    <col min="16" max="16" width="14.75390625" style="1" customWidth="1"/>
    <col min="17" max="17" width="14.625" style="1" customWidth="1"/>
    <col min="18" max="18" width="15.125" style="1" customWidth="1"/>
    <col min="19" max="19" width="15.625" style="1" customWidth="1"/>
    <col min="20" max="20" width="15.375" style="1" customWidth="1"/>
    <col min="21" max="21" width="14.875" style="1" customWidth="1"/>
    <col min="22" max="22" width="13.25390625" style="1" customWidth="1"/>
    <col min="23" max="24" width="14.375" style="1" customWidth="1"/>
    <col min="25" max="25" width="16.00390625" style="1" customWidth="1"/>
    <col min="26" max="26" width="17.625" style="1" customWidth="1"/>
    <col min="27" max="27" width="9.125" style="1" customWidth="1"/>
    <col min="28" max="28" width="12.75390625" style="1" bestFit="1" customWidth="1"/>
    <col min="29" max="16384" width="9.125" style="1" customWidth="1"/>
  </cols>
  <sheetData>
    <row r="2" spans="3:24" ht="18">
      <c r="C2" s="98" t="s">
        <v>94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99"/>
      <c r="X2" s="4"/>
    </row>
    <row r="3" ht="13.5" thickBot="1">
      <c r="Y3" s="37" t="s">
        <v>23</v>
      </c>
    </row>
    <row r="4" spans="1:25" s="38" customFormat="1" ht="18" customHeight="1">
      <c r="A4" s="765" t="s">
        <v>1</v>
      </c>
      <c r="B4" s="768" t="s">
        <v>2</v>
      </c>
      <c r="C4" s="773" t="s">
        <v>68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74"/>
      <c r="O4" s="514"/>
      <c r="P4" s="753" t="s">
        <v>79</v>
      </c>
      <c r="Q4" s="754"/>
      <c r="R4" s="754"/>
      <c r="S4" s="754"/>
      <c r="T4" s="754"/>
      <c r="U4" s="754"/>
      <c r="V4" s="754"/>
      <c r="W4" s="754"/>
      <c r="X4" s="754"/>
      <c r="Y4" s="755"/>
    </row>
    <row r="5" spans="1:25" s="38" customFormat="1" ht="18" customHeight="1">
      <c r="A5" s="766"/>
      <c r="B5" s="769"/>
      <c r="C5" s="757" t="s">
        <v>67</v>
      </c>
      <c r="D5" s="758"/>
      <c r="E5" s="758"/>
      <c r="F5" s="758"/>
      <c r="G5" s="758"/>
      <c r="H5" s="762"/>
      <c r="I5" s="757" t="s">
        <v>71</v>
      </c>
      <c r="J5" s="758"/>
      <c r="K5" s="758"/>
      <c r="L5" s="758"/>
      <c r="M5" s="758"/>
      <c r="N5" s="771" t="s">
        <v>70</v>
      </c>
      <c r="O5" s="759" t="s">
        <v>84</v>
      </c>
      <c r="P5" s="760"/>
      <c r="Q5" s="760"/>
      <c r="R5" s="760"/>
      <c r="S5" s="761"/>
      <c r="T5" s="757" t="s">
        <v>83</v>
      </c>
      <c r="U5" s="758"/>
      <c r="V5" s="758"/>
      <c r="W5" s="758"/>
      <c r="X5" s="762"/>
      <c r="Y5" s="380"/>
    </row>
    <row r="6" spans="1:25" s="38" customFormat="1" ht="39" thickBot="1">
      <c r="A6" s="767"/>
      <c r="B6" s="770"/>
      <c r="C6" s="374" t="s">
        <v>69</v>
      </c>
      <c r="D6" s="371" t="s">
        <v>62</v>
      </c>
      <c r="E6" s="371" t="s">
        <v>63</v>
      </c>
      <c r="F6" s="371" t="s">
        <v>64</v>
      </c>
      <c r="G6" s="371" t="s">
        <v>65</v>
      </c>
      <c r="H6" s="434" t="s">
        <v>66</v>
      </c>
      <c r="I6" s="413" t="s">
        <v>76</v>
      </c>
      <c r="J6" s="41" t="s">
        <v>72</v>
      </c>
      <c r="K6" s="41" t="s">
        <v>73</v>
      </c>
      <c r="L6" s="39" t="s">
        <v>74</v>
      </c>
      <c r="M6" s="370" t="s">
        <v>75</v>
      </c>
      <c r="N6" s="772"/>
      <c r="O6" s="372" t="s">
        <v>78</v>
      </c>
      <c r="P6" s="41" t="s">
        <v>24</v>
      </c>
      <c r="Q6" s="39" t="s">
        <v>80</v>
      </c>
      <c r="R6" s="39" t="s">
        <v>25</v>
      </c>
      <c r="S6" s="40" t="s">
        <v>81</v>
      </c>
      <c r="T6" s="572" t="s">
        <v>82</v>
      </c>
      <c r="U6" s="39" t="s">
        <v>26</v>
      </c>
      <c r="V6" s="39" t="s">
        <v>35</v>
      </c>
      <c r="W6" s="39" t="s">
        <v>30</v>
      </c>
      <c r="X6" s="40" t="s">
        <v>27</v>
      </c>
      <c r="Y6" s="372" t="s">
        <v>77</v>
      </c>
    </row>
    <row r="7" spans="1:26" s="13" customFormat="1" ht="13.5" customHeight="1">
      <c r="A7" s="118">
        <v>1</v>
      </c>
      <c r="B7" s="381" t="s">
        <v>43</v>
      </c>
      <c r="C7" s="459">
        <f aca="true" t="shared" si="0" ref="C7:C45">SUM(D7:H7)</f>
        <v>22312162.009999998</v>
      </c>
      <c r="D7" s="120">
        <f aca="true" t="shared" si="1" ref="D7:M7">D8+D9+D10+D11-D12</f>
        <v>388001.52</v>
      </c>
      <c r="E7" s="120">
        <f t="shared" si="1"/>
        <v>9530358.73</v>
      </c>
      <c r="F7" s="120">
        <f t="shared" si="1"/>
        <v>63000</v>
      </c>
      <c r="G7" s="120">
        <f t="shared" si="1"/>
        <v>11638483.54</v>
      </c>
      <c r="H7" s="120">
        <f t="shared" si="1"/>
        <v>692318.22</v>
      </c>
      <c r="I7" s="120">
        <f t="shared" si="1"/>
        <v>5963737.659999999</v>
      </c>
      <c r="J7" s="120">
        <f t="shared" si="1"/>
        <v>156341.6</v>
      </c>
      <c r="K7" s="120">
        <f t="shared" si="1"/>
        <v>781160.1499999999</v>
      </c>
      <c r="L7" s="468">
        <f t="shared" si="1"/>
        <v>4800661.279999999</v>
      </c>
      <c r="M7" s="469">
        <f t="shared" si="1"/>
        <v>225574.63</v>
      </c>
      <c r="N7" s="459">
        <f aca="true" t="shared" si="2" ref="N7:N45">C7+I7</f>
        <v>28275899.669999998</v>
      </c>
      <c r="O7" s="459">
        <f aca="true" t="shared" si="3" ref="O7:O12">SUM(P7:S7)</f>
        <v>21497473.900000006</v>
      </c>
      <c r="P7" s="468">
        <f aca="true" t="shared" si="4" ref="P7:X7">SUM(P8:P11)-P12</f>
        <v>16982871.35</v>
      </c>
      <c r="Q7" s="121">
        <f t="shared" si="4"/>
        <v>4587022.100000001</v>
      </c>
      <c r="R7" s="121">
        <f t="shared" si="4"/>
        <v>-707995.22</v>
      </c>
      <c r="S7" s="119">
        <f t="shared" si="4"/>
        <v>635575.6699999999</v>
      </c>
      <c r="T7" s="590">
        <f aca="true" t="shared" si="5" ref="T7:T45">SUM(U7:X7)</f>
        <v>6778425.7700000005</v>
      </c>
      <c r="U7" s="121">
        <f t="shared" si="4"/>
        <v>0</v>
      </c>
      <c r="V7" s="121">
        <f t="shared" si="4"/>
        <v>1010651.39</v>
      </c>
      <c r="W7" s="121">
        <f t="shared" si="4"/>
        <v>3140528.5900000003</v>
      </c>
      <c r="X7" s="121">
        <f t="shared" si="4"/>
        <v>2627245.79</v>
      </c>
      <c r="Y7" s="526">
        <f aca="true" t="shared" si="6" ref="Y7:Y13">O7+T7</f>
        <v>28275899.670000006</v>
      </c>
      <c r="Z7" s="353"/>
    </row>
    <row r="8" spans="1:28" ht="15">
      <c r="A8" s="100"/>
      <c r="B8" s="111" t="s">
        <v>17</v>
      </c>
      <c r="C8" s="460">
        <f t="shared" si="0"/>
        <v>14534927.84</v>
      </c>
      <c r="D8" s="375">
        <v>388001.52</v>
      </c>
      <c r="E8" s="375">
        <v>1753124.56</v>
      </c>
      <c r="F8" s="375">
        <v>63000</v>
      </c>
      <c r="G8" s="375">
        <v>11638483.54</v>
      </c>
      <c r="H8" s="362">
        <v>692318.22</v>
      </c>
      <c r="I8" s="460">
        <f aca="true" t="shared" si="7" ref="I8:I45">SUM(J8:M8)</f>
        <v>5742476.59</v>
      </c>
      <c r="J8" s="527">
        <v>135915</v>
      </c>
      <c r="K8" s="528">
        <v>974457.69</v>
      </c>
      <c r="L8" s="528">
        <v>4416956.81</v>
      </c>
      <c r="M8" s="530">
        <v>215147.09</v>
      </c>
      <c r="N8" s="460">
        <f t="shared" si="2"/>
        <v>20277404.43</v>
      </c>
      <c r="O8" s="460">
        <f t="shared" si="3"/>
        <v>14953385.480000002</v>
      </c>
      <c r="P8" s="363">
        <v>10188318.88</v>
      </c>
      <c r="Q8" s="318">
        <v>4316563.79</v>
      </c>
      <c r="R8" s="552">
        <v>0</v>
      </c>
      <c r="S8" s="551">
        <v>448502.81</v>
      </c>
      <c r="T8" s="527">
        <f t="shared" si="5"/>
        <v>5324018.95</v>
      </c>
      <c r="U8" s="318">
        <v>0</v>
      </c>
      <c r="V8" s="318">
        <v>1010651.39</v>
      </c>
      <c r="W8" s="318">
        <v>2346048.81</v>
      </c>
      <c r="X8" s="362">
        <v>1967318.75</v>
      </c>
      <c r="Y8" s="460">
        <f t="shared" si="6"/>
        <v>20277404.430000003</v>
      </c>
      <c r="Z8" s="353"/>
      <c r="AB8" s="13"/>
    </row>
    <row r="9" spans="1:28" ht="15">
      <c r="A9" s="100"/>
      <c r="B9" s="382" t="s">
        <v>28</v>
      </c>
      <c r="C9" s="460">
        <f t="shared" si="0"/>
        <v>727210.32</v>
      </c>
      <c r="D9" s="376">
        <v>0</v>
      </c>
      <c r="E9" s="376">
        <v>727210.32</v>
      </c>
      <c r="F9" s="376">
        <v>0</v>
      </c>
      <c r="G9" s="376">
        <v>0</v>
      </c>
      <c r="H9" s="361">
        <v>0</v>
      </c>
      <c r="I9" s="460">
        <f t="shared" si="7"/>
        <v>52599.77</v>
      </c>
      <c r="J9" s="83">
        <v>0</v>
      </c>
      <c r="K9" s="84">
        <v>47522.36</v>
      </c>
      <c r="L9" s="84">
        <v>416.06</v>
      </c>
      <c r="M9" s="470">
        <v>4661.35</v>
      </c>
      <c r="N9" s="460">
        <f t="shared" si="2"/>
        <v>779810.09</v>
      </c>
      <c r="O9" s="460">
        <f t="shared" si="3"/>
        <v>-422964.47</v>
      </c>
      <c r="P9" s="50">
        <v>103047.8</v>
      </c>
      <c r="Q9" s="84">
        <v>227668.66</v>
      </c>
      <c r="R9" s="314">
        <v>-707995.22</v>
      </c>
      <c r="S9" s="547">
        <v>-45685.71</v>
      </c>
      <c r="T9" s="527">
        <f t="shared" si="5"/>
        <v>1202774.56</v>
      </c>
      <c r="U9" s="47">
        <v>0</v>
      </c>
      <c r="V9" s="47">
        <v>0</v>
      </c>
      <c r="W9" s="84">
        <v>542847.52</v>
      </c>
      <c r="X9" s="361">
        <v>659927.04</v>
      </c>
      <c r="Y9" s="460">
        <f t="shared" si="6"/>
        <v>779810.0900000001</v>
      </c>
      <c r="Z9" s="353"/>
      <c r="AB9" s="13"/>
    </row>
    <row r="10" spans="1:28" ht="15">
      <c r="A10" s="100"/>
      <c r="B10" s="383" t="s">
        <v>21</v>
      </c>
      <c r="C10" s="460">
        <f t="shared" si="0"/>
        <v>324169.61</v>
      </c>
      <c r="D10" s="50">
        <v>0</v>
      </c>
      <c r="E10" s="50">
        <v>324169.61</v>
      </c>
      <c r="F10" s="50">
        <v>0</v>
      </c>
      <c r="G10" s="50">
        <v>0</v>
      </c>
      <c r="H10" s="701">
        <v>0</v>
      </c>
      <c r="I10" s="460">
        <f t="shared" si="7"/>
        <v>501992.97</v>
      </c>
      <c r="J10" s="50">
        <v>20426.6</v>
      </c>
      <c r="K10" s="50">
        <v>146685.52</v>
      </c>
      <c r="L10" s="50">
        <v>329114.66</v>
      </c>
      <c r="M10" s="575">
        <v>5766.19</v>
      </c>
      <c r="N10" s="460">
        <f t="shared" si="2"/>
        <v>826162.58</v>
      </c>
      <c r="O10" s="460">
        <f t="shared" si="3"/>
        <v>191615.38</v>
      </c>
      <c r="P10" s="50">
        <v>0</v>
      </c>
      <c r="Q10" s="47">
        <v>42789.65</v>
      </c>
      <c r="R10" s="47">
        <v>0</v>
      </c>
      <c r="S10" s="435">
        <v>148825.73</v>
      </c>
      <c r="T10" s="527">
        <f t="shared" si="5"/>
        <v>634547.2</v>
      </c>
      <c r="U10" s="47">
        <v>0</v>
      </c>
      <c r="V10" s="47">
        <v>0</v>
      </c>
      <c r="W10" s="47">
        <v>634547.2</v>
      </c>
      <c r="X10" s="435">
        <v>0</v>
      </c>
      <c r="Y10" s="460">
        <f t="shared" si="6"/>
        <v>826162.58</v>
      </c>
      <c r="Z10" s="353"/>
      <c r="AA10" s="23"/>
      <c r="AB10" s="13"/>
    </row>
    <row r="11" spans="1:28" ht="12.75" customHeight="1">
      <c r="A11" s="90"/>
      <c r="B11" s="364" t="s">
        <v>22</v>
      </c>
      <c r="C11" s="702">
        <f t="shared" si="0"/>
        <v>6725854.24</v>
      </c>
      <c r="D11" s="48">
        <v>0</v>
      </c>
      <c r="E11" s="47">
        <v>6725854.24</v>
      </c>
      <c r="F11" s="47">
        <v>0</v>
      </c>
      <c r="G11" s="47">
        <v>0</v>
      </c>
      <c r="H11" s="435">
        <v>0</v>
      </c>
      <c r="I11" s="703">
        <f t="shared" si="7"/>
        <v>55415.75</v>
      </c>
      <c r="J11" s="79">
        <v>0</v>
      </c>
      <c r="K11" s="79">
        <v>1242</v>
      </c>
      <c r="L11" s="79">
        <v>54173.75</v>
      </c>
      <c r="M11" s="373">
        <v>0</v>
      </c>
      <c r="N11" s="460">
        <f t="shared" si="2"/>
        <v>6781269.99</v>
      </c>
      <c r="O11" s="460">
        <f t="shared" si="3"/>
        <v>6775437.51</v>
      </c>
      <c r="P11" s="85">
        <v>6691504.67</v>
      </c>
      <c r="Q11" s="49">
        <v>0</v>
      </c>
      <c r="R11" s="49">
        <v>0</v>
      </c>
      <c r="S11" s="435">
        <v>83932.84</v>
      </c>
      <c r="T11" s="527">
        <f t="shared" si="5"/>
        <v>5832.48</v>
      </c>
      <c r="U11" s="47">
        <v>0</v>
      </c>
      <c r="V11" s="47">
        <v>0</v>
      </c>
      <c r="W11" s="47">
        <v>5832.48</v>
      </c>
      <c r="X11" s="435">
        <v>0</v>
      </c>
      <c r="Y11" s="460">
        <f t="shared" si="6"/>
        <v>6781269.99</v>
      </c>
      <c r="Z11" s="353"/>
      <c r="AB11" s="13"/>
    </row>
    <row r="12" spans="1:28" ht="12.75" customHeight="1">
      <c r="A12" s="90"/>
      <c r="B12" s="364" t="s">
        <v>47</v>
      </c>
      <c r="C12" s="460">
        <f t="shared" si="0"/>
        <v>0</v>
      </c>
      <c r="D12" s="83"/>
      <c r="E12" s="83"/>
      <c r="F12" s="83"/>
      <c r="G12" s="83"/>
      <c r="H12" s="362"/>
      <c r="I12" s="460">
        <f t="shared" si="7"/>
        <v>388747.42</v>
      </c>
      <c r="J12" s="524"/>
      <c r="K12" s="51">
        <v>388747.42</v>
      </c>
      <c r="L12" s="51"/>
      <c r="M12" s="489"/>
      <c r="N12" s="460">
        <f t="shared" si="2"/>
        <v>388747.42</v>
      </c>
      <c r="O12" s="460">
        <f t="shared" si="3"/>
        <v>0</v>
      </c>
      <c r="P12" s="50"/>
      <c r="Q12" s="96"/>
      <c r="R12" s="49"/>
      <c r="S12" s="435"/>
      <c r="T12" s="527">
        <f t="shared" si="5"/>
        <v>388747.42</v>
      </c>
      <c r="U12" s="47"/>
      <c r="V12" s="315"/>
      <c r="W12" s="315">
        <v>388747.42</v>
      </c>
      <c r="X12" s="424"/>
      <c r="Y12" s="460">
        <f t="shared" si="6"/>
        <v>388747.42</v>
      </c>
      <c r="Z12" s="353"/>
      <c r="AB12" s="13"/>
    </row>
    <row r="13" spans="1:28" ht="15">
      <c r="A13" s="122">
        <v>2</v>
      </c>
      <c r="B13" s="699" t="s">
        <v>38</v>
      </c>
      <c r="C13" s="462">
        <f t="shared" si="0"/>
        <v>948659.28</v>
      </c>
      <c r="D13" s="461">
        <v>0</v>
      </c>
      <c r="E13" s="412">
        <v>948659.28</v>
      </c>
      <c r="F13" s="412">
        <v>0</v>
      </c>
      <c r="G13" s="412">
        <v>0</v>
      </c>
      <c r="H13" s="436">
        <v>0</v>
      </c>
      <c r="I13" s="416">
        <f t="shared" si="7"/>
        <v>2241953.1900000004</v>
      </c>
      <c r="J13" s="125">
        <v>17541.99</v>
      </c>
      <c r="K13" s="614">
        <v>33111.21</v>
      </c>
      <c r="L13" s="614">
        <v>2174435.91</v>
      </c>
      <c r="M13" s="615">
        <v>16864.08</v>
      </c>
      <c r="N13" s="462">
        <f t="shared" si="2"/>
        <v>3190612.4700000007</v>
      </c>
      <c r="O13" s="533">
        <f>P13+Q13+R13+S13</f>
        <v>1159965.16</v>
      </c>
      <c r="P13" s="515">
        <v>980623.82</v>
      </c>
      <c r="Q13" s="124">
        <v>172692.39</v>
      </c>
      <c r="R13" s="124">
        <v>0</v>
      </c>
      <c r="S13" s="548">
        <v>6648.95</v>
      </c>
      <c r="T13" s="573">
        <f t="shared" si="5"/>
        <v>2030647.31</v>
      </c>
      <c r="U13" s="124">
        <v>0</v>
      </c>
      <c r="V13" s="124">
        <v>0</v>
      </c>
      <c r="W13" s="125">
        <v>83162.86</v>
      </c>
      <c r="X13" s="416">
        <v>1947484.45</v>
      </c>
      <c r="Y13" s="416">
        <f t="shared" si="6"/>
        <v>3190612.4699999997</v>
      </c>
      <c r="Z13" s="353"/>
      <c r="AB13" s="13"/>
    </row>
    <row r="14" spans="1:28" ht="15">
      <c r="A14" s="126">
        <v>3</v>
      </c>
      <c r="B14" s="384" t="s">
        <v>40</v>
      </c>
      <c r="C14" s="395">
        <f t="shared" si="0"/>
        <v>5825559.55</v>
      </c>
      <c r="D14" s="391">
        <v>0</v>
      </c>
      <c r="E14" s="128">
        <v>5825559.55</v>
      </c>
      <c r="F14" s="128">
        <v>0</v>
      </c>
      <c r="G14" s="128">
        <v>0</v>
      </c>
      <c r="H14" s="437">
        <v>0</v>
      </c>
      <c r="I14" s="417">
        <f t="shared" si="7"/>
        <v>2766033.86</v>
      </c>
      <c r="J14" s="474">
        <v>0</v>
      </c>
      <c r="K14" s="475">
        <v>118443.52</v>
      </c>
      <c r="L14" s="475">
        <v>2610264.82</v>
      </c>
      <c r="M14" s="476">
        <v>37325.52</v>
      </c>
      <c r="N14" s="554">
        <f t="shared" si="2"/>
        <v>8591593.41</v>
      </c>
      <c r="O14" s="554">
        <f aca="true" t="shared" si="8" ref="O14:O45">SUM(P14:S14)</f>
        <v>5602492.94</v>
      </c>
      <c r="P14" s="516">
        <v>3252616.79</v>
      </c>
      <c r="Q14" s="129">
        <v>1061070.37</v>
      </c>
      <c r="R14" s="130">
        <v>0</v>
      </c>
      <c r="S14" s="549">
        <v>1288805.78</v>
      </c>
      <c r="T14" s="574">
        <f t="shared" si="5"/>
        <v>2989100.4699999997</v>
      </c>
      <c r="U14" s="129">
        <v>0</v>
      </c>
      <c r="V14" s="129">
        <v>515844.4</v>
      </c>
      <c r="W14" s="131">
        <v>331483.34</v>
      </c>
      <c r="X14" s="594">
        <v>2141772.73</v>
      </c>
      <c r="Y14" s="594">
        <f aca="true" t="shared" si="9" ref="Y14:Y45">O14+T14</f>
        <v>8591593.41</v>
      </c>
      <c r="Z14" s="353"/>
      <c r="AB14" s="13"/>
    </row>
    <row r="15" spans="1:28" ht="15">
      <c r="A15" s="132">
        <v>4</v>
      </c>
      <c r="B15" s="276" t="s">
        <v>39</v>
      </c>
      <c r="C15" s="396">
        <f t="shared" si="0"/>
        <v>8243372.390000001</v>
      </c>
      <c r="D15" s="134">
        <f>SUM(D16:D19)-D21</f>
        <v>9635.93</v>
      </c>
      <c r="E15" s="135">
        <f>SUM(E16:E19)-E21</f>
        <v>8183736.460000001</v>
      </c>
      <c r="F15" s="135">
        <f>SUM(F16:F19)-F21</f>
        <v>0</v>
      </c>
      <c r="G15" s="135">
        <f>SUM(G16:G19)-G21</f>
        <v>50000</v>
      </c>
      <c r="H15" s="438">
        <f>SUM(H16:H19)-H21</f>
        <v>0</v>
      </c>
      <c r="I15" s="418">
        <f t="shared" si="7"/>
        <v>5877913.1</v>
      </c>
      <c r="J15" s="477">
        <f>J16+J17+J18+J19+J20-J21</f>
        <v>4741.36</v>
      </c>
      <c r="K15" s="477">
        <f>K16+K17+K18+K19+K20-K21</f>
        <v>556287.5499999999</v>
      </c>
      <c r="L15" s="477">
        <f>L16+L17+L18+L19+L20-L21</f>
        <v>5276315.52</v>
      </c>
      <c r="M15" s="477">
        <f>M16+M17+M18+M19+M20-M21</f>
        <v>40568.67</v>
      </c>
      <c r="N15" s="616">
        <f t="shared" si="2"/>
        <v>14121285.49</v>
      </c>
      <c r="O15" s="555">
        <f t="shared" si="8"/>
        <v>6145249.2</v>
      </c>
      <c r="P15" s="553">
        <f>SUM(P16:P20)-P21</f>
        <v>6475549.93</v>
      </c>
      <c r="Q15" s="553">
        <f>SUM(Q16:Q20)-Q21</f>
        <v>0</v>
      </c>
      <c r="R15" s="553">
        <f>SUM(R16:R20)-R21</f>
        <v>-477734.93999999994</v>
      </c>
      <c r="S15" s="553">
        <f>SUM(S16:S20)-S21</f>
        <v>147434.21000000005</v>
      </c>
      <c r="T15" s="134">
        <f t="shared" si="5"/>
        <v>7976036.29</v>
      </c>
      <c r="U15" s="135">
        <f>SUM(U16:U20)-U21</f>
        <v>49600</v>
      </c>
      <c r="V15" s="135">
        <f>SUM(V16:V20)-V21</f>
        <v>2780861.05</v>
      </c>
      <c r="W15" s="135">
        <f>SUM(W16:W20)-W21</f>
        <v>962799.9700000001</v>
      </c>
      <c r="X15" s="135">
        <f>SUM(X16:X20)-X21</f>
        <v>4182775.27</v>
      </c>
      <c r="Y15" s="597">
        <f t="shared" si="9"/>
        <v>14121285.49</v>
      </c>
      <c r="Z15" s="353"/>
      <c r="AB15" s="13"/>
    </row>
    <row r="16" spans="1:28" ht="15">
      <c r="A16" s="101"/>
      <c r="B16" s="385" t="s">
        <v>36</v>
      </c>
      <c r="C16" s="463">
        <f t="shared" si="0"/>
        <v>2574351.5500000003</v>
      </c>
      <c r="D16" s="82">
        <v>9635.93</v>
      </c>
      <c r="E16" s="82">
        <v>2514715.62</v>
      </c>
      <c r="F16" s="82">
        <v>0</v>
      </c>
      <c r="G16" s="82">
        <v>50000</v>
      </c>
      <c r="H16" s="439">
        <v>0</v>
      </c>
      <c r="I16" s="414">
        <f t="shared" si="7"/>
        <v>5583559.199999999</v>
      </c>
      <c r="J16" s="471">
        <v>0</v>
      </c>
      <c r="K16" s="472">
        <v>999811.72</v>
      </c>
      <c r="L16" s="472">
        <v>4549218.88</v>
      </c>
      <c r="M16" s="473">
        <v>34528.6</v>
      </c>
      <c r="N16" s="529">
        <f t="shared" si="2"/>
        <v>8157910.75</v>
      </c>
      <c r="O16" s="460">
        <f t="shared" si="8"/>
        <v>3611612.77</v>
      </c>
      <c r="P16" s="50">
        <v>3637228.92</v>
      </c>
      <c r="Q16" s="96">
        <v>0</v>
      </c>
      <c r="R16" s="96">
        <v>0</v>
      </c>
      <c r="S16" s="550">
        <v>-25616.15</v>
      </c>
      <c r="T16" s="591">
        <f t="shared" si="5"/>
        <v>4546297.98</v>
      </c>
      <c r="U16" s="81">
        <v>49600</v>
      </c>
      <c r="V16" s="81">
        <v>879964.8</v>
      </c>
      <c r="W16" s="50">
        <v>215585.74</v>
      </c>
      <c r="X16" s="575">
        <v>3401147.44</v>
      </c>
      <c r="Y16" s="593">
        <f t="shared" si="9"/>
        <v>8157910.75</v>
      </c>
      <c r="Z16" s="353"/>
      <c r="AB16" s="13"/>
    </row>
    <row r="17" spans="1:28" ht="15">
      <c r="A17" s="101"/>
      <c r="B17" s="383" t="s">
        <v>18</v>
      </c>
      <c r="C17" s="463">
        <f t="shared" si="0"/>
        <v>99120.87</v>
      </c>
      <c r="D17" s="82">
        <v>0</v>
      </c>
      <c r="E17" s="82">
        <v>99120.87</v>
      </c>
      <c r="F17" s="82">
        <v>0</v>
      </c>
      <c r="G17" s="82">
        <v>0</v>
      </c>
      <c r="H17" s="439">
        <v>0</v>
      </c>
      <c r="I17" s="414">
        <f t="shared" si="7"/>
        <v>114179.42000000001</v>
      </c>
      <c r="J17" s="471">
        <v>4741.36</v>
      </c>
      <c r="K17" s="472">
        <v>53985.98</v>
      </c>
      <c r="L17" s="472">
        <v>52571.89</v>
      </c>
      <c r="M17" s="473">
        <v>2880.19</v>
      </c>
      <c r="N17" s="529">
        <f t="shared" si="2"/>
        <v>213300.29</v>
      </c>
      <c r="O17" s="460">
        <f t="shared" si="8"/>
        <v>-553774.95</v>
      </c>
      <c r="P17" s="50">
        <v>53995.15</v>
      </c>
      <c r="Q17" s="96">
        <v>0</v>
      </c>
      <c r="R17" s="96">
        <v>-418955.79</v>
      </c>
      <c r="S17" s="550">
        <v>-188814.31</v>
      </c>
      <c r="T17" s="591">
        <f t="shared" si="5"/>
        <v>767075.2399999999</v>
      </c>
      <c r="U17" s="81">
        <v>0</v>
      </c>
      <c r="V17" s="81">
        <v>275767.04</v>
      </c>
      <c r="W17" s="50">
        <v>474076.11</v>
      </c>
      <c r="X17" s="415">
        <v>17232.09</v>
      </c>
      <c r="Y17" s="593">
        <f t="shared" si="9"/>
        <v>213300.28999999992</v>
      </c>
      <c r="Z17" s="353"/>
      <c r="AB17" s="13"/>
    </row>
    <row r="18" spans="1:28" ht="15">
      <c r="A18" s="101"/>
      <c r="B18" s="386" t="s">
        <v>19</v>
      </c>
      <c r="C18" s="463">
        <f t="shared" si="0"/>
        <v>5036589.65</v>
      </c>
      <c r="D18" s="50">
        <v>0</v>
      </c>
      <c r="E18" s="50">
        <v>5036589.65</v>
      </c>
      <c r="F18" s="50">
        <v>0</v>
      </c>
      <c r="G18" s="50">
        <v>0</v>
      </c>
      <c r="H18" s="435">
        <v>0</v>
      </c>
      <c r="I18" s="414">
        <f t="shared" si="7"/>
        <v>208466.9</v>
      </c>
      <c r="J18" s="471">
        <v>0</v>
      </c>
      <c r="K18" s="472">
        <v>23992.03</v>
      </c>
      <c r="L18" s="472">
        <v>184474.87</v>
      </c>
      <c r="M18" s="473">
        <v>0</v>
      </c>
      <c r="N18" s="529">
        <f t="shared" si="2"/>
        <v>5245056.550000001</v>
      </c>
      <c r="O18" s="460">
        <f t="shared" si="8"/>
        <v>2350840.2199999997</v>
      </c>
      <c r="P18" s="50">
        <v>1989711.56</v>
      </c>
      <c r="Q18" s="96">
        <v>0</v>
      </c>
      <c r="R18" s="96">
        <v>-41811.86</v>
      </c>
      <c r="S18" s="550">
        <v>402940.52</v>
      </c>
      <c r="T18" s="591">
        <f t="shared" si="5"/>
        <v>2894216.33</v>
      </c>
      <c r="U18" s="81">
        <v>0</v>
      </c>
      <c r="V18" s="81">
        <v>1505129.21</v>
      </c>
      <c r="W18" s="50">
        <v>647191.9</v>
      </c>
      <c r="X18" s="415">
        <v>741895.22</v>
      </c>
      <c r="Y18" s="593">
        <f t="shared" si="9"/>
        <v>5245056.55</v>
      </c>
      <c r="Z18" s="353"/>
      <c r="AB18" s="13"/>
    </row>
    <row r="19" spans="1:28" ht="15">
      <c r="A19" s="101"/>
      <c r="B19" s="386" t="s">
        <v>31</v>
      </c>
      <c r="C19" s="463">
        <f t="shared" si="0"/>
        <v>533310.32</v>
      </c>
      <c r="D19" s="50">
        <v>0</v>
      </c>
      <c r="E19" s="50">
        <v>533310.32</v>
      </c>
      <c r="F19" s="50">
        <v>0</v>
      </c>
      <c r="G19" s="50">
        <v>0</v>
      </c>
      <c r="H19" s="435">
        <v>0</v>
      </c>
      <c r="I19" s="414">
        <f t="shared" si="7"/>
        <v>511104.36</v>
      </c>
      <c r="J19" s="471">
        <v>0</v>
      </c>
      <c r="K19" s="472">
        <v>28367.01</v>
      </c>
      <c r="L19" s="472">
        <v>479577.47</v>
      </c>
      <c r="M19" s="473">
        <v>3159.88</v>
      </c>
      <c r="N19" s="529">
        <f t="shared" si="2"/>
        <v>1044414.6799999999</v>
      </c>
      <c r="O19" s="460">
        <f t="shared" si="8"/>
        <v>773052.65</v>
      </c>
      <c r="P19" s="50">
        <v>794614.3</v>
      </c>
      <c r="Q19" s="96">
        <v>0</v>
      </c>
      <c r="R19" s="47">
        <v>-16967.29</v>
      </c>
      <c r="S19" s="550">
        <v>-4594.36</v>
      </c>
      <c r="T19" s="591">
        <f t="shared" si="5"/>
        <v>271362.03</v>
      </c>
      <c r="U19" s="81">
        <v>0</v>
      </c>
      <c r="V19" s="81">
        <v>120000</v>
      </c>
      <c r="W19" s="50">
        <v>128861.51</v>
      </c>
      <c r="X19" s="575">
        <v>22500.52</v>
      </c>
      <c r="Y19" s="593">
        <f t="shared" si="9"/>
        <v>1044414.68</v>
      </c>
      <c r="Z19" s="353"/>
      <c r="AB19" s="13"/>
    </row>
    <row r="20" spans="1:28" ht="15">
      <c r="A20" s="101"/>
      <c r="B20" s="697" t="s">
        <v>91</v>
      </c>
      <c r="C20" s="463">
        <f t="shared" si="0"/>
        <v>0</v>
      </c>
      <c r="D20" s="50">
        <v>0</v>
      </c>
      <c r="E20" s="50">
        <v>0</v>
      </c>
      <c r="F20" s="50">
        <v>0</v>
      </c>
      <c r="G20" s="50">
        <v>0</v>
      </c>
      <c r="H20" s="435">
        <v>0</v>
      </c>
      <c r="I20" s="414">
        <f t="shared" si="7"/>
        <v>70494.39</v>
      </c>
      <c r="J20" s="471">
        <v>0</v>
      </c>
      <c r="K20" s="472">
        <v>60021.98</v>
      </c>
      <c r="L20" s="472">
        <v>10472.41</v>
      </c>
      <c r="M20" s="473">
        <v>0</v>
      </c>
      <c r="N20" s="529">
        <f t="shared" si="2"/>
        <v>70494.39</v>
      </c>
      <c r="O20" s="460">
        <f t="shared" si="8"/>
        <v>-36481.49</v>
      </c>
      <c r="P20" s="50">
        <v>0</v>
      </c>
      <c r="Q20" s="96">
        <v>0</v>
      </c>
      <c r="R20" s="96">
        <v>0</v>
      </c>
      <c r="S20" s="550">
        <v>-36481.49</v>
      </c>
      <c r="T20" s="591">
        <f t="shared" si="5"/>
        <v>106975.88</v>
      </c>
      <c r="U20" s="81">
        <v>0</v>
      </c>
      <c r="V20" s="81">
        <v>0</v>
      </c>
      <c r="W20" s="50">
        <v>106975.88</v>
      </c>
      <c r="X20" s="575">
        <v>0</v>
      </c>
      <c r="Y20" s="593">
        <f t="shared" si="9"/>
        <v>70494.39000000001</v>
      </c>
      <c r="Z20" s="353"/>
      <c r="AB20" s="13"/>
    </row>
    <row r="21" spans="1:28" ht="15">
      <c r="A21" s="101"/>
      <c r="B21" s="111" t="s">
        <v>47</v>
      </c>
      <c r="C21" s="463">
        <f t="shared" si="0"/>
        <v>0</v>
      </c>
      <c r="D21" s="50"/>
      <c r="E21" s="50"/>
      <c r="F21" s="50"/>
      <c r="G21" s="50"/>
      <c r="H21" s="109"/>
      <c r="I21" s="414">
        <f t="shared" si="7"/>
        <v>609891.17</v>
      </c>
      <c r="J21" s="471"/>
      <c r="K21" s="712">
        <v>609891.17</v>
      </c>
      <c r="L21" s="712"/>
      <c r="M21" s="713"/>
      <c r="N21" s="529">
        <f t="shared" si="2"/>
        <v>609891.17</v>
      </c>
      <c r="O21" s="460">
        <f t="shared" si="8"/>
        <v>0</v>
      </c>
      <c r="P21" s="517"/>
      <c r="Q21" s="96"/>
      <c r="R21" s="47"/>
      <c r="S21" s="550"/>
      <c r="T21" s="591">
        <f t="shared" si="5"/>
        <v>609891.17</v>
      </c>
      <c r="U21" s="47"/>
      <c r="V21" s="47"/>
      <c r="W21" s="712">
        <v>609891.17</v>
      </c>
      <c r="X21" s="575"/>
      <c r="Y21" s="593">
        <f t="shared" si="9"/>
        <v>609891.17</v>
      </c>
      <c r="Z21" s="353"/>
      <c r="AB21" s="13"/>
    </row>
    <row r="22" spans="1:28" ht="15">
      <c r="A22" s="136">
        <v>5</v>
      </c>
      <c r="B22" s="387" t="s">
        <v>41</v>
      </c>
      <c r="C22" s="397">
        <f t="shared" si="0"/>
        <v>3273638.2</v>
      </c>
      <c r="D22" s="138">
        <v>0</v>
      </c>
      <c r="E22" s="138">
        <v>3273638.2</v>
      </c>
      <c r="F22" s="138">
        <v>0</v>
      </c>
      <c r="G22" s="138">
        <v>0</v>
      </c>
      <c r="H22" s="440">
        <v>0</v>
      </c>
      <c r="I22" s="419">
        <f t="shared" si="7"/>
        <v>2374482.23</v>
      </c>
      <c r="J22" s="478">
        <v>0</v>
      </c>
      <c r="K22" s="479">
        <v>92397.94</v>
      </c>
      <c r="L22" s="479">
        <v>2274408.29</v>
      </c>
      <c r="M22" s="480">
        <v>7676</v>
      </c>
      <c r="N22" s="534">
        <f t="shared" si="2"/>
        <v>5648120.43</v>
      </c>
      <c r="O22" s="534">
        <f t="shared" si="8"/>
        <v>2142465.94</v>
      </c>
      <c r="P22" s="518">
        <v>1569880.89</v>
      </c>
      <c r="Q22" s="139">
        <v>231292.96</v>
      </c>
      <c r="R22" s="139">
        <v>0</v>
      </c>
      <c r="S22" s="559">
        <v>341292.09</v>
      </c>
      <c r="T22" s="576">
        <f t="shared" si="5"/>
        <v>3505654.49</v>
      </c>
      <c r="U22" s="139">
        <v>0</v>
      </c>
      <c r="V22" s="139">
        <v>215111.26</v>
      </c>
      <c r="W22" s="140">
        <v>1030174.42</v>
      </c>
      <c r="X22" s="598">
        <v>2260368.81</v>
      </c>
      <c r="Y22" s="598">
        <f t="shared" si="9"/>
        <v>5648120.43</v>
      </c>
      <c r="Z22" s="353"/>
      <c r="AB22" s="13"/>
    </row>
    <row r="23" spans="1:28" ht="15">
      <c r="A23" s="141">
        <v>6</v>
      </c>
      <c r="B23" s="388" t="s">
        <v>42</v>
      </c>
      <c r="C23" s="398">
        <f t="shared" si="0"/>
        <v>342245.08</v>
      </c>
      <c r="D23" s="143">
        <v>0</v>
      </c>
      <c r="E23" s="143">
        <v>342245.08</v>
      </c>
      <c r="F23" s="143">
        <v>0</v>
      </c>
      <c r="G23" s="143">
        <v>0</v>
      </c>
      <c r="H23" s="441">
        <v>0</v>
      </c>
      <c r="I23" s="420">
        <f t="shared" si="7"/>
        <v>2686834.54</v>
      </c>
      <c r="J23" s="481">
        <v>0</v>
      </c>
      <c r="K23" s="482">
        <v>13394.04</v>
      </c>
      <c r="L23" s="482">
        <v>2637781.93</v>
      </c>
      <c r="M23" s="483">
        <v>35658.57</v>
      </c>
      <c r="N23" s="535">
        <f t="shared" si="2"/>
        <v>3029079.62</v>
      </c>
      <c r="O23" s="535">
        <f t="shared" si="8"/>
        <v>2846082.3</v>
      </c>
      <c r="P23" s="312">
        <v>2223957.32</v>
      </c>
      <c r="Q23" s="144">
        <v>0</v>
      </c>
      <c r="R23" s="145">
        <v>-262818.45</v>
      </c>
      <c r="S23" s="560">
        <v>884943.43</v>
      </c>
      <c r="T23" s="577">
        <f t="shared" si="5"/>
        <v>182997.32</v>
      </c>
      <c r="U23" s="144">
        <v>0</v>
      </c>
      <c r="V23" s="144">
        <v>0</v>
      </c>
      <c r="W23" s="146">
        <v>76452.66</v>
      </c>
      <c r="X23" s="578">
        <v>106544.66</v>
      </c>
      <c r="Y23" s="596">
        <f t="shared" si="9"/>
        <v>3029079.6199999996</v>
      </c>
      <c r="Z23" s="353"/>
      <c r="AB23" s="13"/>
    </row>
    <row r="24" spans="1:28" ht="15">
      <c r="A24" s="147">
        <v>7</v>
      </c>
      <c r="B24" s="389" t="s">
        <v>44</v>
      </c>
      <c r="C24" s="399">
        <f t="shared" si="0"/>
        <v>10039213.25</v>
      </c>
      <c r="D24" s="149">
        <f>D25+D26-D27</f>
        <v>0</v>
      </c>
      <c r="E24" s="149">
        <f>E25+E26-E27</f>
        <v>10039213.25</v>
      </c>
      <c r="F24" s="149">
        <f>F25+F26-F27</f>
        <v>0</v>
      </c>
      <c r="G24" s="149">
        <f>G25+G26-G27</f>
        <v>0</v>
      </c>
      <c r="H24" s="465">
        <f>H25+H26-H27</f>
        <v>0</v>
      </c>
      <c r="I24" s="421">
        <f t="shared" si="7"/>
        <v>1838326.3</v>
      </c>
      <c r="J24" s="484">
        <f>J25+J26-J27</f>
        <v>0</v>
      </c>
      <c r="K24" s="484">
        <f>K25+K26-K27</f>
        <v>108442.7</v>
      </c>
      <c r="L24" s="484">
        <f>L25+L26-L27</f>
        <v>1479072.55</v>
      </c>
      <c r="M24" s="466">
        <f>M25+M26-M27</f>
        <v>250811.05</v>
      </c>
      <c r="N24" s="536">
        <f t="shared" si="2"/>
        <v>11877539.55</v>
      </c>
      <c r="O24" s="536">
        <f t="shared" si="8"/>
        <v>2828425.2699999996</v>
      </c>
      <c r="P24" s="149">
        <f>P25+P26-P27</f>
        <v>2550516.03</v>
      </c>
      <c r="Q24" s="149">
        <f aca="true" t="shared" si="10" ref="Q24:X24">Q25+Q26-Q27</f>
        <v>1916722.07</v>
      </c>
      <c r="R24" s="149">
        <f t="shared" si="10"/>
        <v>-993093.03</v>
      </c>
      <c r="S24" s="465">
        <f t="shared" si="10"/>
        <v>-645719.8</v>
      </c>
      <c r="T24" s="579">
        <f t="shared" si="5"/>
        <v>9049114.280000001</v>
      </c>
      <c r="U24" s="149">
        <f t="shared" si="10"/>
        <v>0</v>
      </c>
      <c r="V24" s="149">
        <f t="shared" si="10"/>
        <v>152000</v>
      </c>
      <c r="W24" s="149">
        <f t="shared" si="10"/>
        <v>2901444.54</v>
      </c>
      <c r="X24" s="599">
        <f t="shared" si="10"/>
        <v>5995669.74</v>
      </c>
      <c r="Y24" s="600">
        <f t="shared" si="9"/>
        <v>11877539.55</v>
      </c>
      <c r="Z24" s="353"/>
      <c r="AB24" s="13"/>
    </row>
    <row r="25" spans="1:28" ht="15">
      <c r="A25" s="101"/>
      <c r="B25" s="749" t="s">
        <v>97</v>
      </c>
      <c r="C25" s="464">
        <f t="shared" si="0"/>
        <v>10039213.25</v>
      </c>
      <c r="D25" s="377">
        <v>0</v>
      </c>
      <c r="E25" s="377">
        <v>10039213.25</v>
      </c>
      <c r="F25" s="377">
        <v>0</v>
      </c>
      <c r="G25" s="377">
        <v>0</v>
      </c>
      <c r="H25" s="442">
        <v>0</v>
      </c>
      <c r="I25" s="414">
        <f t="shared" si="7"/>
        <v>1838326.3</v>
      </c>
      <c r="J25" s="471">
        <v>0</v>
      </c>
      <c r="K25" s="472">
        <v>108442.7</v>
      </c>
      <c r="L25" s="472">
        <v>1479072.55</v>
      </c>
      <c r="M25" s="473">
        <v>250811.05</v>
      </c>
      <c r="N25" s="558">
        <f t="shared" si="2"/>
        <v>11877539.55</v>
      </c>
      <c r="O25" s="558">
        <f t="shared" si="8"/>
        <v>2828425.2699999996</v>
      </c>
      <c r="P25" s="50">
        <v>2550516.03</v>
      </c>
      <c r="Q25" s="50">
        <v>1916722.07</v>
      </c>
      <c r="R25" s="96">
        <v>-993093.03</v>
      </c>
      <c r="S25" s="561">
        <v>-645719.8</v>
      </c>
      <c r="T25" s="592">
        <f t="shared" si="5"/>
        <v>9049114.280000001</v>
      </c>
      <c r="U25" s="81">
        <v>0</v>
      </c>
      <c r="V25" s="50">
        <v>152000</v>
      </c>
      <c r="W25" s="47">
        <v>2901444.54</v>
      </c>
      <c r="X25" s="575">
        <v>5995669.74</v>
      </c>
      <c r="Y25" s="593">
        <f t="shared" si="9"/>
        <v>11877539.55</v>
      </c>
      <c r="Z25" s="353"/>
      <c r="AB25" s="13"/>
    </row>
    <row r="26" spans="1:28" ht="15">
      <c r="A26" s="101"/>
      <c r="B26" s="748" t="s">
        <v>96</v>
      </c>
      <c r="C26" s="464">
        <f t="shared" si="0"/>
        <v>0</v>
      </c>
      <c r="D26" s="50">
        <v>0</v>
      </c>
      <c r="E26" s="50"/>
      <c r="F26" s="50">
        <v>0</v>
      </c>
      <c r="G26" s="50">
        <v>0</v>
      </c>
      <c r="H26" s="435">
        <v>0</v>
      </c>
      <c r="I26" s="414">
        <f t="shared" si="7"/>
        <v>0</v>
      </c>
      <c r="J26" s="471">
        <v>0</v>
      </c>
      <c r="K26" s="472"/>
      <c r="L26" s="472">
        <v>0</v>
      </c>
      <c r="M26" s="473"/>
      <c r="N26" s="558">
        <f t="shared" si="2"/>
        <v>0</v>
      </c>
      <c r="O26" s="558">
        <f t="shared" si="8"/>
        <v>0</v>
      </c>
      <c r="P26" s="50"/>
      <c r="Q26" s="50"/>
      <c r="R26" s="96">
        <v>0</v>
      </c>
      <c r="S26" s="550"/>
      <c r="T26" s="592">
        <f t="shared" si="5"/>
        <v>0</v>
      </c>
      <c r="U26" s="81">
        <v>0</v>
      </c>
      <c r="V26" s="81"/>
      <c r="W26" s="47"/>
      <c r="X26" s="580">
        <v>0</v>
      </c>
      <c r="Y26" s="593">
        <f t="shared" si="9"/>
        <v>0</v>
      </c>
      <c r="Z26" s="353"/>
      <c r="AB26" s="13"/>
    </row>
    <row r="27" spans="1:28" ht="15">
      <c r="A27" s="101"/>
      <c r="B27" s="751" t="s">
        <v>100</v>
      </c>
      <c r="C27" s="464">
        <f t="shared" si="0"/>
        <v>0</v>
      </c>
      <c r="D27" s="87"/>
      <c r="E27" s="87"/>
      <c r="F27" s="87"/>
      <c r="G27" s="87"/>
      <c r="H27" s="443"/>
      <c r="I27" s="414">
        <f t="shared" si="7"/>
        <v>0</v>
      </c>
      <c r="J27" s="485"/>
      <c r="K27" s="723"/>
      <c r="L27" s="486"/>
      <c r="M27" s="487"/>
      <c r="N27" s="558">
        <f t="shared" si="2"/>
        <v>0</v>
      </c>
      <c r="O27" s="558">
        <f t="shared" si="8"/>
        <v>0</v>
      </c>
      <c r="P27" s="705"/>
      <c r="Q27" s="96"/>
      <c r="R27" s="96"/>
      <c r="S27" s="443"/>
      <c r="T27" s="592">
        <f t="shared" si="5"/>
        <v>0</v>
      </c>
      <c r="U27" s="47"/>
      <c r="V27" s="50"/>
      <c r="W27" s="69"/>
      <c r="X27" s="575"/>
      <c r="Y27" s="593">
        <f t="shared" si="9"/>
        <v>0</v>
      </c>
      <c r="Z27" s="353"/>
      <c r="AB27" s="13"/>
    </row>
    <row r="28" spans="1:28" ht="15">
      <c r="A28" s="150">
        <v>8</v>
      </c>
      <c r="B28" s="151" t="s">
        <v>45</v>
      </c>
      <c r="C28" s="400">
        <f t="shared" si="0"/>
        <v>345764.19</v>
      </c>
      <c r="D28" s="255">
        <v>2466.54</v>
      </c>
      <c r="E28" s="255">
        <v>343297.65</v>
      </c>
      <c r="F28" s="255">
        <v>0</v>
      </c>
      <c r="G28" s="255">
        <v>0</v>
      </c>
      <c r="H28" s="444">
        <v>0</v>
      </c>
      <c r="I28" s="422">
        <f t="shared" si="7"/>
        <v>1410417.3699999999</v>
      </c>
      <c r="J28" s="152">
        <v>0</v>
      </c>
      <c r="K28" s="154">
        <v>335507.88</v>
      </c>
      <c r="L28" s="154">
        <v>1063287.96</v>
      </c>
      <c r="M28" s="556">
        <v>11621.53</v>
      </c>
      <c r="N28" s="557">
        <f t="shared" si="2"/>
        <v>1756181.5599999998</v>
      </c>
      <c r="O28" s="557">
        <f t="shared" si="8"/>
        <v>1431491.67</v>
      </c>
      <c r="P28" s="155">
        <v>480774.44</v>
      </c>
      <c r="Q28" s="153">
        <v>443192.36</v>
      </c>
      <c r="R28" s="562">
        <v>-10154.88</v>
      </c>
      <c r="S28" s="562">
        <v>517679.75</v>
      </c>
      <c r="T28" s="581">
        <f t="shared" si="5"/>
        <v>324689.89</v>
      </c>
      <c r="U28" s="153">
        <v>0</v>
      </c>
      <c r="V28" s="153">
        <v>0</v>
      </c>
      <c r="W28" s="154">
        <v>324689.89</v>
      </c>
      <c r="X28" s="601">
        <v>0</v>
      </c>
      <c r="Y28" s="601">
        <f t="shared" si="9"/>
        <v>1756181.56</v>
      </c>
      <c r="Z28" s="353"/>
      <c r="AB28" s="13"/>
    </row>
    <row r="29" spans="1:28" ht="15">
      <c r="A29" s="156">
        <v>9</v>
      </c>
      <c r="B29" s="114" t="s">
        <v>46</v>
      </c>
      <c r="C29" s="401">
        <f t="shared" si="0"/>
        <v>6722157.629999999</v>
      </c>
      <c r="D29" s="445">
        <f>SUM(D30:D32)-D33</f>
        <v>571.06</v>
      </c>
      <c r="E29" s="445">
        <f>SUM(E30:E32)-E33</f>
        <v>6721586.569999999</v>
      </c>
      <c r="F29" s="445">
        <f>SUM(F30:F32)-F33</f>
        <v>0</v>
      </c>
      <c r="G29" s="445">
        <f>SUM(G30:G32)-G33</f>
        <v>0</v>
      </c>
      <c r="H29" s="445">
        <f>SUM(H30:H32)-H33</f>
        <v>0</v>
      </c>
      <c r="I29" s="525">
        <f t="shared" si="7"/>
        <v>4511418.1</v>
      </c>
      <c r="J29" s="488">
        <f>J30+J31+J32-J33</f>
        <v>10096.94</v>
      </c>
      <c r="K29" s="488">
        <f>K30+K31+K32-K33</f>
        <v>990818.9999999999</v>
      </c>
      <c r="L29" s="488">
        <f>L30+L31+L32-L33</f>
        <v>3494396.61</v>
      </c>
      <c r="M29" s="423">
        <f>M30+M31+M32-M33</f>
        <v>16105.55</v>
      </c>
      <c r="N29" s="537">
        <f t="shared" si="2"/>
        <v>11233575.729999999</v>
      </c>
      <c r="O29" s="537">
        <f t="shared" si="8"/>
        <v>3575007.5500000003</v>
      </c>
      <c r="P29" s="158">
        <f>SUM(P30:P32)-P33</f>
        <v>4983652.17</v>
      </c>
      <c r="Q29" s="159">
        <f aca="true" t="shared" si="11" ref="Q29:X29">SUM(Q30:Q32)-Q33</f>
        <v>1059998.91</v>
      </c>
      <c r="R29" s="159">
        <f t="shared" si="11"/>
        <v>-2825987.92</v>
      </c>
      <c r="S29" s="563">
        <f t="shared" si="11"/>
        <v>357344.39</v>
      </c>
      <c r="T29" s="157">
        <f t="shared" si="5"/>
        <v>7658568.18</v>
      </c>
      <c r="U29" s="159">
        <f t="shared" si="11"/>
        <v>472517.13</v>
      </c>
      <c r="V29" s="159">
        <f t="shared" si="11"/>
        <v>0</v>
      </c>
      <c r="W29" s="159">
        <f t="shared" si="11"/>
        <v>1918644.31</v>
      </c>
      <c r="X29" s="603">
        <f t="shared" si="11"/>
        <v>5267406.74</v>
      </c>
      <c r="Y29" s="602">
        <f t="shared" si="9"/>
        <v>11233575.73</v>
      </c>
      <c r="Z29" s="353"/>
      <c r="AB29" s="13"/>
    </row>
    <row r="30" spans="1:28" ht="15">
      <c r="A30" s="101"/>
      <c r="B30" s="385" t="s">
        <v>36</v>
      </c>
      <c r="C30" s="464">
        <f t="shared" si="0"/>
        <v>3711393.67</v>
      </c>
      <c r="D30" s="50">
        <v>366</v>
      </c>
      <c r="E30" s="50">
        <v>3711027.67</v>
      </c>
      <c r="F30" s="50">
        <v>0</v>
      </c>
      <c r="G30" s="50">
        <v>0</v>
      </c>
      <c r="H30" s="442">
        <v>0</v>
      </c>
      <c r="I30" s="529">
        <f t="shared" si="7"/>
        <v>3837859.9399999995</v>
      </c>
      <c r="J30" s="471">
        <v>0</v>
      </c>
      <c r="K30" s="472">
        <v>1165586.7</v>
      </c>
      <c r="L30" s="472">
        <v>2656167.69</v>
      </c>
      <c r="M30" s="473">
        <v>16105.55</v>
      </c>
      <c r="N30" s="558">
        <f t="shared" si="2"/>
        <v>7549253.609999999</v>
      </c>
      <c r="O30" s="558">
        <f t="shared" si="8"/>
        <v>1808680.8999999997</v>
      </c>
      <c r="P30" s="50">
        <v>2980604.76</v>
      </c>
      <c r="Q30" s="96">
        <v>1061001.92</v>
      </c>
      <c r="R30" s="96">
        <v>-2336387.62</v>
      </c>
      <c r="S30" s="550">
        <v>103461.84</v>
      </c>
      <c r="T30" s="592">
        <f t="shared" si="5"/>
        <v>5740572.71</v>
      </c>
      <c r="U30" s="96">
        <v>472517.13</v>
      </c>
      <c r="V30" s="96">
        <v>0</v>
      </c>
      <c r="W30" s="96">
        <v>2009544.02</v>
      </c>
      <c r="X30" s="575">
        <v>3258511.56</v>
      </c>
      <c r="Y30" s="593">
        <f t="shared" si="9"/>
        <v>7549253.609999999</v>
      </c>
      <c r="Z30" s="353"/>
      <c r="AB30" s="13"/>
    </row>
    <row r="31" spans="1:28" ht="15">
      <c r="A31" s="101"/>
      <c r="B31" s="382" t="s">
        <v>60</v>
      </c>
      <c r="C31" s="464">
        <f t="shared" si="0"/>
        <v>2996841.93</v>
      </c>
      <c r="D31" s="50">
        <v>0</v>
      </c>
      <c r="E31" s="50">
        <v>2996841.93</v>
      </c>
      <c r="F31" s="50">
        <v>0</v>
      </c>
      <c r="G31" s="50">
        <v>0</v>
      </c>
      <c r="H31" s="435">
        <v>0</v>
      </c>
      <c r="I31" s="529">
        <f t="shared" si="7"/>
        <v>1206246.5899999999</v>
      </c>
      <c r="J31" s="471">
        <v>10096.94</v>
      </c>
      <c r="K31" s="472">
        <v>362625.46</v>
      </c>
      <c r="L31" s="472">
        <v>833524.19</v>
      </c>
      <c r="M31" s="473">
        <v>0</v>
      </c>
      <c r="N31" s="558">
        <f t="shared" si="2"/>
        <v>4203088.52</v>
      </c>
      <c r="O31" s="558">
        <f t="shared" si="8"/>
        <v>1879310.49</v>
      </c>
      <c r="P31" s="50">
        <v>1949103.01</v>
      </c>
      <c r="Q31" s="96">
        <v>0</v>
      </c>
      <c r="R31" s="96">
        <v>-345440.44</v>
      </c>
      <c r="S31" s="550">
        <v>275647.92</v>
      </c>
      <c r="T31" s="592">
        <f t="shared" si="5"/>
        <v>2323778.03</v>
      </c>
      <c r="U31" s="96">
        <v>0</v>
      </c>
      <c r="V31" s="96">
        <v>0</v>
      </c>
      <c r="W31" s="47">
        <v>314882.85</v>
      </c>
      <c r="X31" s="575">
        <v>2008895.18</v>
      </c>
      <c r="Y31" s="593">
        <f t="shared" si="9"/>
        <v>4203088.52</v>
      </c>
      <c r="Z31" s="353"/>
      <c r="AB31" s="13"/>
    </row>
    <row r="32" spans="1:28" ht="15">
      <c r="A32" s="101"/>
      <c r="B32" s="390" t="s">
        <v>59</v>
      </c>
      <c r="C32" s="464">
        <f t="shared" si="0"/>
        <v>13922.029999999999</v>
      </c>
      <c r="D32" s="50">
        <v>205.06</v>
      </c>
      <c r="E32" s="50">
        <v>13716.97</v>
      </c>
      <c r="F32" s="50">
        <v>0</v>
      </c>
      <c r="G32" s="50">
        <v>0</v>
      </c>
      <c r="H32" s="435">
        <v>0</v>
      </c>
      <c r="I32" s="529">
        <f t="shared" si="7"/>
        <v>4704.73</v>
      </c>
      <c r="J32" s="471">
        <v>0</v>
      </c>
      <c r="K32" s="472">
        <v>0</v>
      </c>
      <c r="L32" s="472">
        <v>4704.73</v>
      </c>
      <c r="M32" s="473">
        <v>0</v>
      </c>
      <c r="N32" s="558">
        <f t="shared" si="2"/>
        <v>18626.76</v>
      </c>
      <c r="O32" s="558">
        <f t="shared" si="8"/>
        <v>-112983.84000000003</v>
      </c>
      <c r="P32" s="50">
        <v>378839.12</v>
      </c>
      <c r="Q32" s="96">
        <v>-1003.01</v>
      </c>
      <c r="R32" s="96">
        <v>-469054.58</v>
      </c>
      <c r="S32" s="550">
        <v>-21765.37</v>
      </c>
      <c r="T32" s="592">
        <f t="shared" si="5"/>
        <v>131610.6</v>
      </c>
      <c r="U32" s="96">
        <v>0</v>
      </c>
      <c r="V32" s="47">
        <v>0</v>
      </c>
      <c r="W32" s="47">
        <v>131610.6</v>
      </c>
      <c r="X32" s="575">
        <v>0</v>
      </c>
      <c r="Y32" s="593">
        <f t="shared" si="9"/>
        <v>18626.75999999998</v>
      </c>
      <c r="Z32" s="353"/>
      <c r="AB32" s="13"/>
    </row>
    <row r="33" spans="1:28" ht="15">
      <c r="A33" s="101"/>
      <c r="B33" s="364" t="s">
        <v>47</v>
      </c>
      <c r="C33" s="464">
        <f t="shared" si="0"/>
        <v>0</v>
      </c>
      <c r="D33" s="95"/>
      <c r="E33" s="81"/>
      <c r="F33" s="81"/>
      <c r="G33" s="81"/>
      <c r="H33" s="446"/>
      <c r="I33" s="529">
        <f t="shared" si="7"/>
        <v>537393.16</v>
      </c>
      <c r="J33" s="97"/>
      <c r="K33" s="707">
        <v>537393.16</v>
      </c>
      <c r="L33" s="51"/>
      <c r="M33" s="489"/>
      <c r="N33" s="558">
        <f t="shared" si="2"/>
        <v>537393.16</v>
      </c>
      <c r="O33" s="558">
        <f t="shared" si="8"/>
        <v>0</v>
      </c>
      <c r="P33" s="705">
        <v>324894.72</v>
      </c>
      <c r="Q33" s="96"/>
      <c r="R33" s="708">
        <v>-324894.72</v>
      </c>
      <c r="S33" s="550"/>
      <c r="T33" s="592">
        <f t="shared" si="5"/>
        <v>537393.16</v>
      </c>
      <c r="U33" s="50"/>
      <c r="V33" s="66"/>
      <c r="W33" s="86">
        <v>537393.16</v>
      </c>
      <c r="X33" s="575"/>
      <c r="Y33" s="593">
        <f t="shared" si="9"/>
        <v>537393.16</v>
      </c>
      <c r="Z33" s="353"/>
      <c r="AB33" s="13"/>
    </row>
    <row r="34" spans="1:28" ht="15">
      <c r="A34" s="162">
        <v>10</v>
      </c>
      <c r="B34" s="163" t="s">
        <v>50</v>
      </c>
      <c r="C34" s="402">
        <f t="shared" si="0"/>
        <v>1356738.54</v>
      </c>
      <c r="D34" s="271">
        <v>0</v>
      </c>
      <c r="E34" s="271">
        <v>1356738.54</v>
      </c>
      <c r="F34" s="271">
        <v>0</v>
      </c>
      <c r="G34" s="271">
        <v>0</v>
      </c>
      <c r="H34" s="270">
        <v>0</v>
      </c>
      <c r="I34" s="425">
        <f t="shared" si="7"/>
        <v>1758511.54</v>
      </c>
      <c r="J34" s="490">
        <v>0</v>
      </c>
      <c r="K34" s="491">
        <v>29750.25</v>
      </c>
      <c r="L34" s="491">
        <v>1672473.8</v>
      </c>
      <c r="M34" s="492">
        <v>56287.49</v>
      </c>
      <c r="N34" s="538">
        <f t="shared" si="2"/>
        <v>3115250.08</v>
      </c>
      <c r="O34" s="538">
        <f t="shared" si="8"/>
        <v>2531421.0700000003</v>
      </c>
      <c r="P34" s="519">
        <v>2157428.7</v>
      </c>
      <c r="Q34" s="165">
        <v>155459</v>
      </c>
      <c r="R34" s="166">
        <v>0</v>
      </c>
      <c r="S34" s="564">
        <v>218533.37</v>
      </c>
      <c r="T34" s="582">
        <f t="shared" si="5"/>
        <v>583829.01</v>
      </c>
      <c r="U34" s="165">
        <v>0</v>
      </c>
      <c r="V34" s="165">
        <v>0</v>
      </c>
      <c r="W34" s="167">
        <v>271396.11</v>
      </c>
      <c r="X34" s="604">
        <v>312432.9</v>
      </c>
      <c r="Y34" s="604">
        <f t="shared" si="9"/>
        <v>3115250.08</v>
      </c>
      <c r="Z34" s="353"/>
      <c r="AB34" s="13"/>
    </row>
    <row r="35" spans="1:28" ht="15">
      <c r="A35" s="168">
        <v>11</v>
      </c>
      <c r="B35" s="169" t="s">
        <v>51</v>
      </c>
      <c r="C35" s="403">
        <f t="shared" si="0"/>
        <v>158772.52</v>
      </c>
      <c r="D35" s="392">
        <v>0</v>
      </c>
      <c r="E35" s="170">
        <v>158772.52</v>
      </c>
      <c r="F35" s="170">
        <v>0</v>
      </c>
      <c r="G35" s="170">
        <v>0</v>
      </c>
      <c r="H35" s="447">
        <v>0</v>
      </c>
      <c r="I35" s="426">
        <f t="shared" si="7"/>
        <v>578059.6</v>
      </c>
      <c r="J35" s="493">
        <v>0</v>
      </c>
      <c r="K35" s="494">
        <v>18704.45</v>
      </c>
      <c r="L35" s="494">
        <v>554765.27</v>
      </c>
      <c r="M35" s="495">
        <v>4589.88</v>
      </c>
      <c r="N35" s="539">
        <f t="shared" si="2"/>
        <v>736832.12</v>
      </c>
      <c r="O35" s="539">
        <f t="shared" si="8"/>
        <v>726789.4800000001</v>
      </c>
      <c r="P35" s="520">
        <v>463035.2</v>
      </c>
      <c r="Q35" s="171">
        <v>0</v>
      </c>
      <c r="R35" s="172">
        <v>203056.61</v>
      </c>
      <c r="S35" s="565">
        <v>60697.67</v>
      </c>
      <c r="T35" s="583">
        <f t="shared" si="5"/>
        <v>10042.64</v>
      </c>
      <c r="U35" s="171">
        <v>0</v>
      </c>
      <c r="V35" s="171">
        <v>0</v>
      </c>
      <c r="W35" s="173">
        <v>10042.64</v>
      </c>
      <c r="X35" s="595">
        <v>0</v>
      </c>
      <c r="Y35" s="595">
        <f t="shared" si="9"/>
        <v>736832.1200000001</v>
      </c>
      <c r="Z35" s="353"/>
      <c r="AB35" s="13"/>
    </row>
    <row r="36" spans="1:28" ht="15">
      <c r="A36" s="174">
        <v>12</v>
      </c>
      <c r="B36" s="175" t="s">
        <v>52</v>
      </c>
      <c r="C36" s="404">
        <f t="shared" si="0"/>
        <v>978768.64</v>
      </c>
      <c r="D36" s="378">
        <v>0</v>
      </c>
      <c r="E36" s="378">
        <v>978006.64</v>
      </c>
      <c r="F36" s="378">
        <v>206</v>
      </c>
      <c r="G36" s="378">
        <v>556</v>
      </c>
      <c r="H36" s="448">
        <v>0</v>
      </c>
      <c r="I36" s="427">
        <f t="shared" si="7"/>
        <v>702711.83</v>
      </c>
      <c r="J36" s="496">
        <v>7265.21</v>
      </c>
      <c r="K36" s="497">
        <v>15617.8</v>
      </c>
      <c r="L36" s="497">
        <v>664371.32</v>
      </c>
      <c r="M36" s="498">
        <v>15457.5</v>
      </c>
      <c r="N36" s="540">
        <f t="shared" si="2"/>
        <v>1681480.47</v>
      </c>
      <c r="O36" s="540">
        <f t="shared" si="8"/>
        <v>1334317.67</v>
      </c>
      <c r="P36" s="521">
        <v>1037766.11</v>
      </c>
      <c r="Q36" s="176">
        <v>0</v>
      </c>
      <c r="R36" s="177">
        <v>0</v>
      </c>
      <c r="S36" s="566">
        <v>296551.56</v>
      </c>
      <c r="T36" s="584">
        <f t="shared" si="5"/>
        <v>347162.8</v>
      </c>
      <c r="U36" s="176">
        <v>8000</v>
      </c>
      <c r="V36" s="176">
        <v>0</v>
      </c>
      <c r="W36" s="178">
        <v>139460.25</v>
      </c>
      <c r="X36" s="605">
        <v>199702.55</v>
      </c>
      <c r="Y36" s="605">
        <f t="shared" si="9"/>
        <v>1681480.47</v>
      </c>
      <c r="Z36" s="353"/>
      <c r="AB36" s="13"/>
    </row>
    <row r="37" spans="1:28" ht="15">
      <c r="A37" s="179">
        <v>13</v>
      </c>
      <c r="B37" s="180" t="s">
        <v>53</v>
      </c>
      <c r="C37" s="405">
        <f t="shared" si="0"/>
        <v>7596396.98</v>
      </c>
      <c r="D37" s="379">
        <v>0</v>
      </c>
      <c r="E37" s="379">
        <v>5555378.66</v>
      </c>
      <c r="F37" s="379">
        <v>41018.32</v>
      </c>
      <c r="G37" s="379">
        <v>2000000</v>
      </c>
      <c r="H37" s="449">
        <v>0</v>
      </c>
      <c r="I37" s="428">
        <f t="shared" si="7"/>
        <v>12604787.22</v>
      </c>
      <c r="J37" s="499">
        <v>0</v>
      </c>
      <c r="K37" s="500">
        <v>750392.73</v>
      </c>
      <c r="L37" s="184">
        <v>11842449.44</v>
      </c>
      <c r="M37" s="467">
        <v>11945.05</v>
      </c>
      <c r="N37" s="541">
        <f t="shared" si="2"/>
        <v>20201184.200000003</v>
      </c>
      <c r="O37" s="541">
        <f t="shared" si="8"/>
        <v>19078898.439999998</v>
      </c>
      <c r="P37" s="181">
        <v>1761971.64</v>
      </c>
      <c r="Q37" s="181">
        <v>2067173.63</v>
      </c>
      <c r="R37" s="182">
        <v>14758352.09</v>
      </c>
      <c r="S37" s="567">
        <v>491401.08</v>
      </c>
      <c r="T37" s="585">
        <f t="shared" si="5"/>
        <v>1122285.76</v>
      </c>
      <c r="U37" s="183">
        <v>48560</v>
      </c>
      <c r="V37" s="183">
        <v>0</v>
      </c>
      <c r="W37" s="184">
        <v>272875.65</v>
      </c>
      <c r="X37" s="606">
        <v>800850.11</v>
      </c>
      <c r="Y37" s="606">
        <f t="shared" si="9"/>
        <v>20201184.2</v>
      </c>
      <c r="Z37" s="353"/>
      <c r="AB37" s="13"/>
    </row>
    <row r="38" spans="1:28" ht="15">
      <c r="A38" s="160">
        <v>14</v>
      </c>
      <c r="B38" s="161" t="s">
        <v>54</v>
      </c>
      <c r="C38" s="406">
        <f t="shared" si="0"/>
        <v>14978198.14</v>
      </c>
      <c r="D38" s="455">
        <f>SUM(D39:D40)-D41</f>
        <v>0</v>
      </c>
      <c r="E38" s="455">
        <f>SUM(E39:E40)-E41</f>
        <v>14978198.14</v>
      </c>
      <c r="F38" s="455">
        <f>SUM(F39:F40)-F41</f>
        <v>0</v>
      </c>
      <c r="G38" s="455">
        <f>SUM(G39:G40)-G41</f>
        <v>0</v>
      </c>
      <c r="H38" s="455">
        <f>SUM(H39:H40)-H41</f>
        <v>0</v>
      </c>
      <c r="I38" s="429">
        <f t="shared" si="7"/>
        <v>8035838.84</v>
      </c>
      <c r="J38" s="501">
        <f>J39+J40-J41</f>
        <v>696.41</v>
      </c>
      <c r="K38" s="501">
        <f>K39+K40-K41</f>
        <v>1641761.46</v>
      </c>
      <c r="L38" s="501">
        <f>L39+L40-L41</f>
        <v>6392208.91</v>
      </c>
      <c r="M38" s="531">
        <f>M39+M40-M41</f>
        <v>1172.06</v>
      </c>
      <c r="N38" s="542">
        <f t="shared" si="2"/>
        <v>23014036.98</v>
      </c>
      <c r="O38" s="542">
        <f t="shared" si="8"/>
        <v>11101213.36</v>
      </c>
      <c r="P38" s="393">
        <f>SUM(P39:P40)-P41</f>
        <v>8205451.25</v>
      </c>
      <c r="Q38" s="185">
        <f aca="true" t="shared" si="12" ref="Q38:X38">SUM(Q39:Q40)-Q41</f>
        <v>1798877.76</v>
      </c>
      <c r="R38" s="185">
        <f t="shared" si="12"/>
        <v>-472781.91</v>
      </c>
      <c r="S38" s="406">
        <f t="shared" si="12"/>
        <v>1569666.2599999998</v>
      </c>
      <c r="T38" s="185">
        <f t="shared" si="5"/>
        <v>11912823.62</v>
      </c>
      <c r="U38" s="185">
        <f t="shared" si="12"/>
        <v>490000</v>
      </c>
      <c r="V38" s="454">
        <f t="shared" si="12"/>
        <v>641173.26</v>
      </c>
      <c r="W38" s="454">
        <f t="shared" si="12"/>
        <v>2729838.9699999997</v>
      </c>
      <c r="X38" s="607">
        <f t="shared" si="12"/>
        <v>8051811.39</v>
      </c>
      <c r="Y38" s="608">
        <f t="shared" si="9"/>
        <v>23014036.979999997</v>
      </c>
      <c r="Z38" s="353"/>
      <c r="AB38" s="13"/>
    </row>
    <row r="39" spans="1:28" ht="15">
      <c r="A39" s="101"/>
      <c r="B39" s="385" t="s">
        <v>36</v>
      </c>
      <c r="C39" s="464">
        <f t="shared" si="0"/>
        <v>14963500.13</v>
      </c>
      <c r="D39" s="77">
        <v>0</v>
      </c>
      <c r="E39" s="61">
        <v>14963500.13</v>
      </c>
      <c r="F39" s="61">
        <v>0</v>
      </c>
      <c r="G39" s="61">
        <v>0</v>
      </c>
      <c r="H39" s="442">
        <v>0</v>
      </c>
      <c r="I39" s="414">
        <f t="shared" si="7"/>
        <v>7624097.87</v>
      </c>
      <c r="J39" s="471">
        <v>696.41</v>
      </c>
      <c r="K39" s="472">
        <v>1569423.29</v>
      </c>
      <c r="L39" s="472">
        <v>6052806.11</v>
      </c>
      <c r="M39" s="473">
        <v>1172.06</v>
      </c>
      <c r="N39" s="529">
        <f t="shared" si="2"/>
        <v>22587598</v>
      </c>
      <c r="O39" s="529">
        <f t="shared" si="8"/>
        <v>11300871.66</v>
      </c>
      <c r="P39" s="50">
        <v>7996181.45</v>
      </c>
      <c r="Q39" s="96">
        <v>1798877.76</v>
      </c>
      <c r="R39" s="47">
        <v>-114649.68</v>
      </c>
      <c r="S39" s="550">
        <v>1620462.13</v>
      </c>
      <c r="T39" s="592">
        <f t="shared" si="5"/>
        <v>11286726.34</v>
      </c>
      <c r="U39" s="50">
        <v>490000</v>
      </c>
      <c r="V39" s="47">
        <v>607839.95</v>
      </c>
      <c r="W39" s="47">
        <v>2137075</v>
      </c>
      <c r="X39" s="575">
        <v>8051811.39</v>
      </c>
      <c r="Y39" s="593">
        <f t="shared" si="9"/>
        <v>22587598</v>
      </c>
      <c r="Z39" s="353"/>
      <c r="AB39" s="13"/>
    </row>
    <row r="40" spans="1:28" ht="15">
      <c r="A40" s="101"/>
      <c r="B40" s="383" t="s">
        <v>20</v>
      </c>
      <c r="C40" s="464">
        <f t="shared" si="0"/>
        <v>14698.01</v>
      </c>
      <c r="D40" s="48">
        <v>0</v>
      </c>
      <c r="E40" s="47">
        <v>14698.01</v>
      </c>
      <c r="F40" s="47">
        <v>0</v>
      </c>
      <c r="G40" s="47">
        <v>0</v>
      </c>
      <c r="H40" s="435">
        <v>0</v>
      </c>
      <c r="I40" s="414">
        <f t="shared" si="7"/>
        <v>411740.97</v>
      </c>
      <c r="J40" s="471">
        <v>0</v>
      </c>
      <c r="K40" s="472">
        <v>72338.17</v>
      </c>
      <c r="L40" s="472">
        <v>339402.8</v>
      </c>
      <c r="M40" s="473">
        <v>0</v>
      </c>
      <c r="N40" s="529">
        <f t="shared" si="2"/>
        <v>426438.98</v>
      </c>
      <c r="O40" s="529">
        <f t="shared" si="8"/>
        <v>-199658.3</v>
      </c>
      <c r="P40" s="50">
        <v>209269.8</v>
      </c>
      <c r="Q40" s="96">
        <v>0</v>
      </c>
      <c r="R40" s="47">
        <v>-358132.23</v>
      </c>
      <c r="S40" s="550">
        <v>-50795.87</v>
      </c>
      <c r="T40" s="592">
        <f t="shared" si="5"/>
        <v>626097.28</v>
      </c>
      <c r="U40" s="50">
        <v>0</v>
      </c>
      <c r="V40" s="50">
        <v>33333.31</v>
      </c>
      <c r="W40" s="50">
        <v>592763.97</v>
      </c>
      <c r="X40" s="435">
        <v>0</v>
      </c>
      <c r="Y40" s="593">
        <f t="shared" si="9"/>
        <v>426438.98000000004</v>
      </c>
      <c r="Z40" s="353"/>
      <c r="AB40" s="13"/>
    </row>
    <row r="41" spans="1:28" ht="15">
      <c r="A41" s="101"/>
      <c r="B41" s="364" t="s">
        <v>47</v>
      </c>
      <c r="C41" s="464">
        <f t="shared" si="0"/>
        <v>0</v>
      </c>
      <c r="D41" s="48"/>
      <c r="E41" s="47"/>
      <c r="F41" s="47"/>
      <c r="G41" s="47"/>
      <c r="H41" s="435"/>
      <c r="I41" s="414">
        <f t="shared" si="7"/>
        <v>0</v>
      </c>
      <c r="J41" s="471"/>
      <c r="K41" s="472"/>
      <c r="L41" s="472"/>
      <c r="M41" s="473"/>
      <c r="N41" s="529">
        <f t="shared" si="2"/>
        <v>0</v>
      </c>
      <c r="O41" s="529">
        <f t="shared" si="8"/>
        <v>0</v>
      </c>
      <c r="P41" s="50"/>
      <c r="Q41" s="96"/>
      <c r="R41" s="47"/>
      <c r="S41" s="550"/>
      <c r="T41" s="592">
        <f t="shared" si="5"/>
        <v>0</v>
      </c>
      <c r="U41" s="50"/>
      <c r="V41" s="47"/>
      <c r="W41" s="47"/>
      <c r="X41" s="435"/>
      <c r="Y41" s="593">
        <f t="shared" si="9"/>
        <v>0</v>
      </c>
      <c r="Z41" s="353"/>
      <c r="AB41" s="13"/>
    </row>
    <row r="42" spans="1:28" ht="15">
      <c r="A42" s="322">
        <v>15</v>
      </c>
      <c r="B42" s="323" t="s">
        <v>49</v>
      </c>
      <c r="C42" s="407">
        <f t="shared" si="0"/>
        <v>980231.19</v>
      </c>
      <c r="D42" s="321">
        <v>6068.1</v>
      </c>
      <c r="E42" s="324">
        <v>974163.09</v>
      </c>
      <c r="F42" s="324">
        <v>0</v>
      </c>
      <c r="G42" s="324">
        <v>0</v>
      </c>
      <c r="H42" s="450">
        <v>0</v>
      </c>
      <c r="I42" s="430">
        <f t="shared" si="7"/>
        <v>1163685.51</v>
      </c>
      <c r="J42" s="502">
        <v>35882.22</v>
      </c>
      <c r="K42" s="503">
        <v>32022.42</v>
      </c>
      <c r="L42" s="503">
        <v>1083679.29</v>
      </c>
      <c r="M42" s="504">
        <v>12101.58</v>
      </c>
      <c r="N42" s="543">
        <f t="shared" si="2"/>
        <v>2143916.7</v>
      </c>
      <c r="O42" s="543">
        <f t="shared" si="8"/>
        <v>1656854.5699999998</v>
      </c>
      <c r="P42" s="325">
        <v>1274562.24</v>
      </c>
      <c r="Q42" s="325">
        <v>37185.54</v>
      </c>
      <c r="R42" s="326">
        <v>-54674.33</v>
      </c>
      <c r="S42" s="328">
        <v>399781.12</v>
      </c>
      <c r="T42" s="586">
        <f t="shared" si="5"/>
        <v>487062.13</v>
      </c>
      <c r="U42" s="327">
        <v>0</v>
      </c>
      <c r="V42" s="327">
        <v>82933.2</v>
      </c>
      <c r="W42" s="326">
        <v>396091.79</v>
      </c>
      <c r="X42" s="328">
        <v>8037.14</v>
      </c>
      <c r="Y42" s="570">
        <f t="shared" si="9"/>
        <v>2143916.6999999997</v>
      </c>
      <c r="Z42" s="353"/>
      <c r="AB42" s="13"/>
    </row>
    <row r="43" spans="1:28" ht="15">
      <c r="A43" s="338">
        <v>16</v>
      </c>
      <c r="B43" s="337" t="s">
        <v>55</v>
      </c>
      <c r="C43" s="408">
        <f t="shared" si="0"/>
        <v>1920561.64</v>
      </c>
      <c r="D43" s="456">
        <v>0</v>
      </c>
      <c r="E43" s="339">
        <v>1920561.64</v>
      </c>
      <c r="F43" s="339">
        <v>0</v>
      </c>
      <c r="G43" s="339">
        <v>0</v>
      </c>
      <c r="H43" s="451">
        <v>0</v>
      </c>
      <c r="I43" s="431">
        <f t="shared" si="7"/>
        <v>5536168.85</v>
      </c>
      <c r="J43" s="505">
        <v>2232.75</v>
      </c>
      <c r="K43" s="506">
        <v>110573.06</v>
      </c>
      <c r="L43" s="506">
        <v>5349745.66</v>
      </c>
      <c r="M43" s="507">
        <v>73617.38</v>
      </c>
      <c r="N43" s="544">
        <f t="shared" si="2"/>
        <v>7456730.489999999</v>
      </c>
      <c r="O43" s="544">
        <f t="shared" si="8"/>
        <v>5841904.379999999</v>
      </c>
      <c r="P43" s="522">
        <v>4899610.56</v>
      </c>
      <c r="Q43" s="340">
        <v>150759.38</v>
      </c>
      <c r="R43" s="340">
        <v>0</v>
      </c>
      <c r="S43" s="342">
        <v>791534.44</v>
      </c>
      <c r="T43" s="587">
        <f t="shared" si="5"/>
        <v>1614826.11</v>
      </c>
      <c r="U43" s="340">
        <v>0</v>
      </c>
      <c r="V43" s="340">
        <v>0</v>
      </c>
      <c r="W43" s="341">
        <v>538404</v>
      </c>
      <c r="X43" s="342">
        <v>1076422.11</v>
      </c>
      <c r="Y43" s="571">
        <f t="shared" si="9"/>
        <v>7456730.489999999</v>
      </c>
      <c r="Z43" s="353"/>
      <c r="AB43" s="13"/>
    </row>
    <row r="44" spans="1:28" ht="15">
      <c r="A44" s="186">
        <v>17</v>
      </c>
      <c r="B44" s="187" t="s">
        <v>56</v>
      </c>
      <c r="C44" s="409">
        <f t="shared" si="0"/>
        <v>807639.65</v>
      </c>
      <c r="D44" s="188">
        <v>0</v>
      </c>
      <c r="E44" s="189">
        <v>807000.05</v>
      </c>
      <c r="F44" s="189">
        <v>639.6</v>
      </c>
      <c r="G44" s="189">
        <v>0</v>
      </c>
      <c r="H44" s="452">
        <v>0</v>
      </c>
      <c r="I44" s="432">
        <f t="shared" si="7"/>
        <v>2118883.37</v>
      </c>
      <c r="J44" s="508">
        <v>73687.31</v>
      </c>
      <c r="K44" s="509">
        <v>33402.44</v>
      </c>
      <c r="L44" s="509">
        <v>2011565.35</v>
      </c>
      <c r="M44" s="510">
        <v>228.27</v>
      </c>
      <c r="N44" s="545">
        <f t="shared" si="2"/>
        <v>2926523.02</v>
      </c>
      <c r="O44" s="545">
        <f t="shared" si="8"/>
        <v>2205338.5500000003</v>
      </c>
      <c r="P44" s="523">
        <v>1677929.61</v>
      </c>
      <c r="Q44" s="190">
        <v>0</v>
      </c>
      <c r="R44" s="190">
        <v>92070.24</v>
      </c>
      <c r="S44" s="568">
        <v>435338.7</v>
      </c>
      <c r="T44" s="588">
        <f t="shared" si="5"/>
        <v>721184.47</v>
      </c>
      <c r="U44" s="190">
        <v>0</v>
      </c>
      <c r="V44" s="191">
        <v>2456.14</v>
      </c>
      <c r="W44" s="191">
        <v>436556.7</v>
      </c>
      <c r="X44" s="611">
        <v>282171.63</v>
      </c>
      <c r="Y44" s="612">
        <f t="shared" si="9"/>
        <v>2926523.0200000005</v>
      </c>
      <c r="Z44" s="353"/>
      <c r="AB44" s="13"/>
    </row>
    <row r="45" spans="1:28" ht="15.75" thickBot="1">
      <c r="A45" s="192">
        <v>18</v>
      </c>
      <c r="B45" s="193" t="s">
        <v>57</v>
      </c>
      <c r="C45" s="410">
        <f t="shared" si="0"/>
        <v>174162.85</v>
      </c>
      <c r="D45" s="194">
        <v>0</v>
      </c>
      <c r="E45" s="195">
        <v>174162.85</v>
      </c>
      <c r="F45" s="195">
        <v>0</v>
      </c>
      <c r="G45" s="195">
        <v>0</v>
      </c>
      <c r="H45" s="453">
        <v>0</v>
      </c>
      <c r="I45" s="433">
        <f t="shared" si="7"/>
        <v>999389.79</v>
      </c>
      <c r="J45" s="511">
        <v>5018.73</v>
      </c>
      <c r="K45" s="512">
        <v>385733.3</v>
      </c>
      <c r="L45" s="512">
        <v>604558.27</v>
      </c>
      <c r="M45" s="513">
        <v>4079.49</v>
      </c>
      <c r="N45" s="546">
        <f t="shared" si="2"/>
        <v>1173552.6400000001</v>
      </c>
      <c r="O45" s="546">
        <f t="shared" si="8"/>
        <v>571618.55</v>
      </c>
      <c r="P45" s="196">
        <v>301443.53</v>
      </c>
      <c r="Q45" s="197">
        <v>6289.53</v>
      </c>
      <c r="R45" s="199">
        <v>0</v>
      </c>
      <c r="S45" s="200">
        <v>263885.49</v>
      </c>
      <c r="T45" s="589">
        <f t="shared" si="5"/>
        <v>601934.09</v>
      </c>
      <c r="U45" s="199">
        <v>0</v>
      </c>
      <c r="V45" s="199">
        <v>0</v>
      </c>
      <c r="W45" s="198">
        <v>542412.14</v>
      </c>
      <c r="X45" s="609">
        <v>59521.95</v>
      </c>
      <c r="Y45" s="610">
        <f t="shared" si="9"/>
        <v>1173552.6400000001</v>
      </c>
      <c r="Z45" s="353"/>
      <c r="AB45" s="13"/>
    </row>
    <row r="46" spans="1:28" s="15" customFormat="1" ht="25.5" customHeight="1" thickBot="1">
      <c r="A46" s="763" t="s">
        <v>37</v>
      </c>
      <c r="B46" s="764"/>
      <c r="C46" s="411">
        <f aca="true" t="shared" si="13" ref="C46:Y46">C7+C13+C14+C15+C22+C23+C24+C28+C29+C34+C35+C36+C37+C38+C42+C43+C44+C45</f>
        <v>87004241.73</v>
      </c>
      <c r="D46" s="117">
        <f t="shared" si="13"/>
        <v>406743.14999999997</v>
      </c>
      <c r="E46" s="457">
        <f t="shared" si="13"/>
        <v>72111276.89999999</v>
      </c>
      <c r="F46" s="457">
        <f t="shared" si="13"/>
        <v>104863.92000000001</v>
      </c>
      <c r="G46" s="457">
        <f t="shared" si="13"/>
        <v>13689039.54</v>
      </c>
      <c r="H46" s="569">
        <f t="shared" si="13"/>
        <v>692318.22</v>
      </c>
      <c r="I46" s="411">
        <f t="shared" si="13"/>
        <v>63169152.89999999</v>
      </c>
      <c r="J46" s="117">
        <f t="shared" si="13"/>
        <v>313504.51999999996</v>
      </c>
      <c r="K46" s="457">
        <f t="shared" si="13"/>
        <v>6047521.899999999</v>
      </c>
      <c r="L46" s="457">
        <f t="shared" si="13"/>
        <v>55986442.18000001</v>
      </c>
      <c r="M46" s="613">
        <f t="shared" si="13"/>
        <v>821684.3000000002</v>
      </c>
      <c r="N46" s="613">
        <f t="shared" si="13"/>
        <v>150173394.63</v>
      </c>
      <c r="O46" s="532">
        <f t="shared" si="13"/>
        <v>92277009.99999999</v>
      </c>
      <c r="P46" s="117">
        <f t="shared" si="13"/>
        <v>61279641.58000001</v>
      </c>
      <c r="Q46" s="457">
        <f t="shared" si="13"/>
        <v>13687735.999999998</v>
      </c>
      <c r="R46" s="457">
        <f t="shared" si="13"/>
        <v>9248238.260000002</v>
      </c>
      <c r="S46" s="458">
        <f t="shared" si="13"/>
        <v>8061394.160000001</v>
      </c>
      <c r="T46" s="117">
        <f t="shared" si="13"/>
        <v>57896384.629999995</v>
      </c>
      <c r="U46" s="117">
        <f t="shared" si="13"/>
        <v>1068677.13</v>
      </c>
      <c r="V46" s="117">
        <f t="shared" si="13"/>
        <v>5401030.699999999</v>
      </c>
      <c r="W46" s="117">
        <f t="shared" si="13"/>
        <v>16106458.829999998</v>
      </c>
      <c r="X46" s="117">
        <f t="shared" si="13"/>
        <v>35320217.970000006</v>
      </c>
      <c r="Y46" s="394">
        <f t="shared" si="13"/>
        <v>150173394.63</v>
      </c>
      <c r="Z46" s="353"/>
      <c r="AB46" s="13"/>
    </row>
    <row r="47" ht="13.5" customHeight="1"/>
    <row r="48" ht="14.25" customHeight="1"/>
    <row r="49" spans="1:15" ht="14.25">
      <c r="A49" s="313" t="s">
        <v>101</v>
      </c>
      <c r="B49" s="24"/>
      <c r="C49" s="21"/>
      <c r="D49" s="21"/>
      <c r="E49" s="21"/>
      <c r="F49" s="21"/>
      <c r="G49" s="21"/>
      <c r="H49" s="21"/>
      <c r="I49" s="44"/>
      <c r="J49" s="44"/>
      <c r="K49" s="44"/>
      <c r="L49" s="44"/>
      <c r="M49" s="44"/>
      <c r="N49" s="44"/>
      <c r="O49" s="44"/>
    </row>
    <row r="50" spans="1:22" ht="16.5" customHeight="1">
      <c r="A50" s="313"/>
      <c r="B50" s="21"/>
      <c r="C50" s="21"/>
      <c r="D50" s="21"/>
      <c r="E50" s="21"/>
      <c r="F50" s="21"/>
      <c r="G50" s="21"/>
      <c r="H50" s="44"/>
      <c r="I50" s="44"/>
      <c r="J50" s="44"/>
      <c r="K50" s="44"/>
      <c r="L50" s="44"/>
      <c r="M50" s="44"/>
      <c r="N50" s="44"/>
      <c r="O50" s="44"/>
      <c r="S50" s="309"/>
      <c r="T50" s="309"/>
      <c r="U50" s="309"/>
      <c r="V50" s="23"/>
    </row>
    <row r="51" spans="1:25" ht="30" customHeight="1">
      <c r="A51" s="25"/>
      <c r="B51" s="26"/>
      <c r="C51" s="27"/>
      <c r="D51" s="27"/>
      <c r="E51" s="27"/>
      <c r="F51" s="27"/>
      <c r="G51" s="27"/>
      <c r="H51" s="27"/>
      <c r="I51" s="752"/>
      <c r="J51" s="752"/>
      <c r="K51" s="752"/>
      <c r="L51" s="752"/>
      <c r="M51" s="752"/>
      <c r="N51" s="752"/>
      <c r="O51" s="752"/>
      <c r="P51" s="752"/>
      <c r="Q51" s="18"/>
      <c r="R51" s="42"/>
      <c r="S51" s="116"/>
      <c r="T51" s="116"/>
      <c r="U51" s="116"/>
      <c r="V51" s="43"/>
      <c r="W51" s="706"/>
      <c r="X51" s="706"/>
      <c r="Y51" s="23"/>
    </row>
    <row r="52" spans="1:24" ht="30" customHeight="1">
      <c r="A52" s="25"/>
      <c r="B52" s="26"/>
      <c r="C52" s="27"/>
      <c r="D52" s="27"/>
      <c r="E52" s="27"/>
      <c r="F52" s="27"/>
      <c r="G52" s="27"/>
      <c r="H52" s="27"/>
      <c r="I52" s="752"/>
      <c r="J52" s="752"/>
      <c r="K52" s="752"/>
      <c r="L52" s="752"/>
      <c r="M52" s="752"/>
      <c r="N52" s="752"/>
      <c r="O52" s="752"/>
      <c r="P52" s="752"/>
      <c r="Q52" s="18"/>
      <c r="R52" s="42"/>
      <c r="S52" s="116"/>
      <c r="T52" s="116"/>
      <c r="U52" s="116"/>
      <c r="V52" s="43"/>
      <c r="W52" s="42"/>
      <c r="X52" s="42"/>
    </row>
    <row r="53" spans="1:24" ht="30" customHeight="1">
      <c r="A53" s="25"/>
      <c r="B53" s="26"/>
      <c r="C53" s="27"/>
      <c r="D53" s="27"/>
      <c r="E53" s="27"/>
      <c r="F53" s="27"/>
      <c r="G53" s="27"/>
      <c r="H53" s="27"/>
      <c r="I53" s="32"/>
      <c r="J53" s="32"/>
      <c r="K53" s="32"/>
      <c r="L53" s="32"/>
      <c r="M53" s="32"/>
      <c r="N53" s="32"/>
      <c r="O53" s="32"/>
      <c r="P53" s="32"/>
      <c r="Q53" s="29"/>
      <c r="R53" s="42"/>
      <c r="S53" s="116"/>
      <c r="T53" s="116"/>
      <c r="U53" s="116"/>
      <c r="V53" s="43"/>
      <c r="W53" s="42"/>
      <c r="X53" s="42"/>
    </row>
    <row r="54" spans="1:24" ht="30" customHeight="1">
      <c r="A54" s="25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32"/>
      <c r="Q54" s="31"/>
      <c r="R54" s="42"/>
      <c r="S54" s="116"/>
      <c r="T54" s="116"/>
      <c r="U54" s="116"/>
      <c r="V54" s="43"/>
      <c r="W54" s="756"/>
      <c r="X54" s="756"/>
    </row>
    <row r="55" spans="1:22" ht="30" customHeight="1">
      <c r="A55" s="19"/>
      <c r="B55" s="26"/>
      <c r="C55" s="27"/>
      <c r="D55" s="27"/>
      <c r="E55" s="27"/>
      <c r="F55" s="27"/>
      <c r="G55" s="27"/>
      <c r="H55" s="27"/>
      <c r="I55" s="752"/>
      <c r="J55" s="752"/>
      <c r="K55" s="752"/>
      <c r="L55" s="752"/>
      <c r="M55" s="752"/>
      <c r="N55" s="752"/>
      <c r="O55" s="752"/>
      <c r="P55" s="752"/>
      <c r="Q55" s="29"/>
      <c r="S55" s="309"/>
      <c r="T55" s="309"/>
      <c r="U55" s="309"/>
      <c r="V55" s="23"/>
    </row>
    <row r="56" spans="1:17" ht="30" customHeight="1">
      <c r="A56" s="19"/>
      <c r="B56" s="33"/>
      <c r="C56" s="32"/>
      <c r="D56" s="32"/>
      <c r="E56" s="32"/>
      <c r="F56" s="32"/>
      <c r="G56" s="32"/>
      <c r="H56" s="32"/>
      <c r="I56" s="752"/>
      <c r="J56" s="752"/>
      <c r="K56" s="752"/>
      <c r="L56" s="752"/>
      <c r="M56" s="752"/>
      <c r="N56" s="752"/>
      <c r="O56" s="752"/>
      <c r="P56" s="752"/>
      <c r="Q56" s="29"/>
    </row>
    <row r="57" spans="1:17" ht="30" customHeight="1">
      <c r="A57" s="19"/>
      <c r="B57" s="34"/>
      <c r="C57" s="32"/>
      <c r="D57" s="32"/>
      <c r="E57" s="32"/>
      <c r="F57" s="32"/>
      <c r="G57" s="32"/>
      <c r="H57" s="32"/>
      <c r="I57" s="752"/>
      <c r="J57" s="752"/>
      <c r="K57" s="752"/>
      <c r="L57" s="752"/>
      <c r="M57" s="752"/>
      <c r="N57" s="752"/>
      <c r="O57" s="752"/>
      <c r="P57" s="752"/>
      <c r="Q57" s="18"/>
    </row>
    <row r="58" spans="1:16" ht="15">
      <c r="A58" s="25"/>
      <c r="B58" s="20"/>
      <c r="C58" s="21"/>
      <c r="D58" s="21"/>
      <c r="E58" s="21"/>
      <c r="F58" s="21"/>
      <c r="G58" s="21"/>
      <c r="H58" s="21"/>
      <c r="I58" s="752"/>
      <c r="J58" s="752"/>
      <c r="K58" s="752"/>
      <c r="L58" s="752"/>
      <c r="M58" s="752"/>
      <c r="N58" s="752"/>
      <c r="O58" s="752"/>
      <c r="P58" s="752"/>
    </row>
  </sheetData>
  <sheetProtection/>
  <mergeCells count="17">
    <mergeCell ref="A46:B46"/>
    <mergeCell ref="A4:A6"/>
    <mergeCell ref="B4:B6"/>
    <mergeCell ref="I52:P52"/>
    <mergeCell ref="N5:N6"/>
    <mergeCell ref="C4:N4"/>
    <mergeCell ref="C5:H5"/>
    <mergeCell ref="I56:P56"/>
    <mergeCell ref="P4:Y4"/>
    <mergeCell ref="I57:P57"/>
    <mergeCell ref="I58:P58"/>
    <mergeCell ref="I51:P51"/>
    <mergeCell ref="I55:P55"/>
    <mergeCell ref="W54:X54"/>
    <mergeCell ref="I5:M5"/>
    <mergeCell ref="O5:S5"/>
    <mergeCell ref="T5:X5"/>
  </mergeCells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tabSelected="1" view="pageBreakPreview" zoomScaleSheetLayoutView="100" zoomScalePageLayoutView="0" workbookViewId="0" topLeftCell="A17">
      <pane xSplit="2" topLeftCell="P1" activePane="topRight" state="frozen"/>
      <selection pane="topLeft" activeCell="A1" sqref="A1"/>
      <selection pane="topRight" activeCell="Z38" sqref="Z38"/>
    </sheetView>
  </sheetViews>
  <sheetFormatPr defaultColWidth="19.875" defaultRowHeight="12.75"/>
  <cols>
    <col min="1" max="1" width="6.875" style="1" customWidth="1"/>
    <col min="2" max="2" width="51.375" style="3" customWidth="1"/>
    <col min="3" max="3" width="19.875" style="1" customWidth="1"/>
    <col min="4" max="4" width="17.00390625" style="1" customWidth="1"/>
    <col min="5" max="5" width="15.25390625" style="1" customWidth="1"/>
    <col min="6" max="6" width="15.75390625" style="1" customWidth="1"/>
    <col min="7" max="7" width="17.00390625" style="1" customWidth="1"/>
    <col min="8" max="9" width="16.25390625" style="1" customWidth="1"/>
    <col min="10" max="10" width="15.25390625" style="1" customWidth="1"/>
    <col min="11" max="11" width="16.00390625" style="1" customWidth="1"/>
    <col min="12" max="12" width="17.00390625" style="1" customWidth="1"/>
    <col min="13" max="13" width="16.625" style="1" customWidth="1"/>
    <col min="14" max="14" width="16.25390625" style="1" customWidth="1"/>
    <col min="15" max="16" width="15.00390625" style="1" customWidth="1"/>
    <col min="17" max="17" width="15.875" style="1" customWidth="1"/>
    <col min="18" max="18" width="14.75390625" style="1" customWidth="1"/>
    <col min="19" max="19" width="16.25390625" style="1" customWidth="1"/>
    <col min="20" max="20" width="14.00390625" style="1" customWidth="1"/>
    <col min="21" max="23" width="16.00390625" style="1" customWidth="1"/>
    <col min="24" max="24" width="15.875" style="1" customWidth="1"/>
    <col min="25" max="25" width="16.75390625" style="1" customWidth="1"/>
    <col min="26" max="26" width="18.00390625" style="1" customWidth="1"/>
    <col min="27" max="27" width="19.875" style="1" hidden="1" customWidth="1"/>
    <col min="28" max="28" width="19.875" style="1" customWidth="1"/>
    <col min="29" max="29" width="19.875" style="2" customWidth="1"/>
    <col min="30" max="16384" width="19.875" style="1" customWidth="1"/>
  </cols>
  <sheetData>
    <row r="1" spans="2:24" ht="23.25" customHeight="1">
      <c r="B1" s="104"/>
      <c r="D1" s="108"/>
      <c r="E1" s="108"/>
      <c r="F1" s="108"/>
      <c r="G1" s="108"/>
      <c r="H1" s="108"/>
      <c r="X1" s="4"/>
    </row>
    <row r="2" spans="2:25" ht="20.25">
      <c r="B2" s="104"/>
      <c r="C2" s="98" t="s">
        <v>48</v>
      </c>
      <c r="D2" s="98"/>
      <c r="E2" s="98"/>
      <c r="F2" s="28"/>
      <c r="H2" s="108"/>
      <c r="Y2" s="5"/>
    </row>
    <row r="3" spans="2:25" ht="18">
      <c r="B3" s="104"/>
      <c r="C3" s="98" t="s">
        <v>95</v>
      </c>
      <c r="D3" s="98"/>
      <c r="E3" s="98"/>
      <c r="F3" s="28"/>
      <c r="Y3" s="5"/>
    </row>
    <row r="4" spans="2:25" ht="18.75" thickBot="1">
      <c r="B4" s="103"/>
      <c r="D4" s="102"/>
      <c r="E4" s="102"/>
      <c r="F4" s="102"/>
      <c r="Y4" s="5" t="s">
        <v>0</v>
      </c>
    </row>
    <row r="5" spans="1:29" s="8" customFormat="1" ht="36" customHeight="1">
      <c r="A5" s="788" t="s">
        <v>1</v>
      </c>
      <c r="B5" s="791" t="s">
        <v>2</v>
      </c>
      <c r="C5" s="794" t="s">
        <v>29</v>
      </c>
      <c r="D5" s="795"/>
      <c r="E5" s="795"/>
      <c r="F5" s="795"/>
      <c r="G5" s="795"/>
      <c r="H5" s="795"/>
      <c r="I5" s="795"/>
      <c r="J5" s="795"/>
      <c r="K5" s="796"/>
      <c r="L5" s="794" t="s">
        <v>3</v>
      </c>
      <c r="M5" s="795"/>
      <c r="N5" s="796"/>
      <c r="O5" s="775" t="s">
        <v>61</v>
      </c>
      <c r="P5" s="775" t="s">
        <v>90</v>
      </c>
      <c r="Q5" s="778" t="s">
        <v>9</v>
      </c>
      <c r="R5" s="779"/>
      <c r="S5" s="784" t="s">
        <v>10</v>
      </c>
      <c r="T5" s="785"/>
      <c r="U5" s="800" t="s">
        <v>4</v>
      </c>
      <c r="V5" s="797" t="s">
        <v>5</v>
      </c>
      <c r="W5" s="816" t="s">
        <v>6</v>
      </c>
      <c r="X5" s="808" t="s">
        <v>7</v>
      </c>
      <c r="Y5" s="809"/>
      <c r="Z5" s="6"/>
      <c r="AA5" s="6"/>
      <c r="AB5" s="6"/>
      <c r="AC5" s="7"/>
    </row>
    <row r="6" spans="1:29" s="10" customFormat="1" ht="23.25" customHeight="1">
      <c r="A6" s="789"/>
      <c r="B6" s="792"/>
      <c r="C6" s="789" t="s">
        <v>32</v>
      </c>
      <c r="D6" s="812"/>
      <c r="E6" s="812"/>
      <c r="F6" s="812"/>
      <c r="G6" s="813" t="s">
        <v>33</v>
      </c>
      <c r="H6" s="812" t="s">
        <v>8</v>
      </c>
      <c r="I6" s="815"/>
      <c r="J6" s="815"/>
      <c r="K6" s="782" t="s">
        <v>89</v>
      </c>
      <c r="L6" s="789" t="s">
        <v>86</v>
      </c>
      <c r="M6" s="805" t="s">
        <v>87</v>
      </c>
      <c r="N6" s="803" t="s">
        <v>88</v>
      </c>
      <c r="O6" s="776"/>
      <c r="P6" s="776"/>
      <c r="Q6" s="780" t="s">
        <v>13</v>
      </c>
      <c r="R6" s="782" t="s">
        <v>14</v>
      </c>
      <c r="S6" s="780" t="s">
        <v>13</v>
      </c>
      <c r="T6" s="786" t="s">
        <v>14</v>
      </c>
      <c r="U6" s="801"/>
      <c r="V6" s="798"/>
      <c r="W6" s="817"/>
      <c r="X6" s="810"/>
      <c r="Y6" s="811"/>
      <c r="Z6" s="6"/>
      <c r="AA6" s="6"/>
      <c r="AB6" s="6"/>
      <c r="AC6" s="9"/>
    </row>
    <row r="7" spans="1:30" s="10" customFormat="1" ht="72.75" customHeight="1" thickBot="1">
      <c r="A7" s="790"/>
      <c r="B7" s="793"/>
      <c r="C7" s="790"/>
      <c r="D7" s="626" t="s">
        <v>12</v>
      </c>
      <c r="E7" s="626" t="s">
        <v>11</v>
      </c>
      <c r="F7" s="626" t="s">
        <v>85</v>
      </c>
      <c r="G7" s="814"/>
      <c r="H7" s="625" t="s">
        <v>12</v>
      </c>
      <c r="I7" s="625" t="s">
        <v>11</v>
      </c>
      <c r="J7" s="626" t="s">
        <v>85</v>
      </c>
      <c r="K7" s="783"/>
      <c r="L7" s="790"/>
      <c r="M7" s="806"/>
      <c r="N7" s="804"/>
      <c r="O7" s="777"/>
      <c r="P7" s="777"/>
      <c r="Q7" s="781"/>
      <c r="R7" s="783"/>
      <c r="S7" s="781"/>
      <c r="T7" s="787"/>
      <c r="U7" s="802"/>
      <c r="V7" s="799"/>
      <c r="W7" s="818"/>
      <c r="X7" s="64" t="s">
        <v>15</v>
      </c>
      <c r="Y7" s="65" t="s">
        <v>16</v>
      </c>
      <c r="Z7" s="6"/>
      <c r="AA7" s="6"/>
      <c r="AB7" s="6"/>
      <c r="AC7" s="9"/>
      <c r="AD7" s="281"/>
    </row>
    <row r="8" spans="1:29" s="13" customFormat="1" ht="15" customHeight="1">
      <c r="A8" s="201">
        <v>1</v>
      </c>
      <c r="B8" s="202" t="s">
        <v>43</v>
      </c>
      <c r="C8" s="203">
        <f aca="true" t="shared" si="0" ref="C8:C46">SUM(D8:F8)</f>
        <v>11221255.6</v>
      </c>
      <c r="D8" s="204">
        <f>D9+D10+D11+D12-D13</f>
        <v>10935230.49</v>
      </c>
      <c r="E8" s="204">
        <f>E9+E10+E11+E12-E13</f>
        <v>282374.61</v>
      </c>
      <c r="F8" s="204">
        <f>F9+F10+F11+F12-F13</f>
        <v>3650.5</v>
      </c>
      <c r="G8" s="205">
        <f aca="true" t="shared" si="1" ref="G8:G13">SUM(H8:J8)</f>
        <v>8331820.699999999</v>
      </c>
      <c r="H8" s="204">
        <f>H9+H10+H11+H12-H13</f>
        <v>6873082.14</v>
      </c>
      <c r="I8" s="204">
        <f>I9+I10+I11+I12-I13</f>
        <v>426441.55</v>
      </c>
      <c r="J8" s="204">
        <f>J9+J10+J11+J12-J13</f>
        <v>1032297.0100000001</v>
      </c>
      <c r="K8" s="206">
        <f aca="true" t="shared" si="2" ref="K8:K38">C8-G8</f>
        <v>2889434.9000000004</v>
      </c>
      <c r="L8" s="204">
        <f>L9+L10+L11+L12-L13</f>
        <v>3868876.53</v>
      </c>
      <c r="M8" s="204">
        <f>M9+M10+M11+M12-M13</f>
        <v>2807311.59</v>
      </c>
      <c r="N8" s="207">
        <f aca="true" t="shared" si="3" ref="N8:N46">L8-M8</f>
        <v>1061564.94</v>
      </c>
      <c r="O8" s="631">
        <f aca="true" t="shared" si="4" ref="O8:V8">O9+O10+O11+O12-O13</f>
        <v>1919952.59</v>
      </c>
      <c r="P8" s="631">
        <f t="shared" si="4"/>
        <v>2031047.2500000002</v>
      </c>
      <c r="Q8" s="662">
        <f t="shared" si="4"/>
        <v>611528.8400000001</v>
      </c>
      <c r="R8" s="663">
        <f t="shared" si="4"/>
        <v>2010866.96</v>
      </c>
      <c r="S8" s="204">
        <f t="shared" si="4"/>
        <v>53309.92</v>
      </c>
      <c r="T8" s="669">
        <f t="shared" si="4"/>
        <v>25554.38</v>
      </c>
      <c r="U8" s="119">
        <f t="shared" si="4"/>
        <v>659464.6700000003</v>
      </c>
      <c r="V8" s="627">
        <f t="shared" si="4"/>
        <v>23889</v>
      </c>
      <c r="W8" s="208">
        <f aca="true" t="shared" si="5" ref="W8:W13">U8-V8</f>
        <v>635575.6700000003</v>
      </c>
      <c r="X8" s="204">
        <f>X9+X10+X11+X12-X13-Y10</f>
        <v>635575.67</v>
      </c>
      <c r="Y8" s="704"/>
      <c r="Z8" s="369"/>
      <c r="AA8" s="11"/>
      <c r="AB8" s="11"/>
      <c r="AC8" s="12"/>
    </row>
    <row r="9" spans="1:28" ht="14.25" customHeight="1">
      <c r="A9" s="100"/>
      <c r="B9" s="111" t="s">
        <v>17</v>
      </c>
      <c r="C9" s="52">
        <f t="shared" si="0"/>
        <v>11100968.41</v>
      </c>
      <c r="D9" s="62">
        <v>10821844.49</v>
      </c>
      <c r="E9" s="62">
        <v>275473.42</v>
      </c>
      <c r="F9" s="62">
        <v>3650.5</v>
      </c>
      <c r="G9" s="62">
        <f>SUM(H9:J9)</f>
        <v>7933008.92</v>
      </c>
      <c r="H9" s="62">
        <v>7093880.34</v>
      </c>
      <c r="I9" s="62">
        <v>419739.51</v>
      </c>
      <c r="J9" s="76">
        <v>419389.07</v>
      </c>
      <c r="K9" s="367">
        <f t="shared" si="2"/>
        <v>3167959.49</v>
      </c>
      <c r="L9" s="365">
        <v>57603.2</v>
      </c>
      <c r="M9" s="62">
        <v>0</v>
      </c>
      <c r="N9" s="367">
        <f t="shared" si="3"/>
        <v>57603.2</v>
      </c>
      <c r="O9" s="617">
        <v>1511067.03</v>
      </c>
      <c r="P9" s="632">
        <f>K9+N9-O9</f>
        <v>1714495.6600000004</v>
      </c>
      <c r="Q9" s="365">
        <v>510989.47</v>
      </c>
      <c r="R9" s="367">
        <v>1790093.83</v>
      </c>
      <c r="S9" s="57">
        <v>53309.92</v>
      </c>
      <c r="T9" s="76">
        <v>18297.41</v>
      </c>
      <c r="U9" s="619">
        <f>P9+Q9-R9+S9-T9</f>
        <v>470403.8100000003</v>
      </c>
      <c r="V9" s="592">
        <v>21901</v>
      </c>
      <c r="W9" s="57">
        <f>U9-V9</f>
        <v>448502.8100000003</v>
      </c>
      <c r="X9" s="366">
        <v>448502.81</v>
      </c>
      <c r="Y9" s="56"/>
      <c r="Z9" s="14"/>
      <c r="AA9" s="14"/>
      <c r="AB9" s="14"/>
    </row>
    <row r="10" spans="1:28" ht="14.25" customHeight="1">
      <c r="A10" s="100"/>
      <c r="B10" s="88" t="s">
        <v>28</v>
      </c>
      <c r="C10" s="52">
        <f t="shared" si="0"/>
        <v>0</v>
      </c>
      <c r="D10" s="53">
        <v>0</v>
      </c>
      <c r="E10" s="53">
        <v>0</v>
      </c>
      <c r="F10" s="53">
        <v>0</v>
      </c>
      <c r="G10" s="62">
        <f t="shared" si="1"/>
        <v>0</v>
      </c>
      <c r="H10" s="53">
        <v>0</v>
      </c>
      <c r="I10" s="54"/>
      <c r="J10" s="54">
        <v>0</v>
      </c>
      <c r="K10" s="368">
        <f t="shared" si="2"/>
        <v>0</v>
      </c>
      <c r="L10" s="52">
        <v>839292.13</v>
      </c>
      <c r="M10" s="53">
        <v>753086.38</v>
      </c>
      <c r="N10" s="368">
        <f t="shared" si="3"/>
        <v>86205.75</v>
      </c>
      <c r="O10" s="618">
        <v>96543.59</v>
      </c>
      <c r="P10" s="632">
        <f aca="true" t="shared" si="6" ref="P10:P46">K10+N10-O10</f>
        <v>-10337.839999999997</v>
      </c>
      <c r="Q10" s="52">
        <v>82071.04</v>
      </c>
      <c r="R10" s="368">
        <v>109120.68</v>
      </c>
      <c r="S10" s="57">
        <v>0</v>
      </c>
      <c r="T10" s="76">
        <v>6449.23</v>
      </c>
      <c r="U10" s="619">
        <f aca="true" t="shared" si="7" ref="U10:U46">P10+Q10-R10+S10-T10</f>
        <v>-43836.70999999999</v>
      </c>
      <c r="V10" s="52">
        <v>1849</v>
      </c>
      <c r="W10" s="63">
        <f t="shared" si="5"/>
        <v>-45685.70999999999</v>
      </c>
      <c r="X10" s="106"/>
      <c r="Y10" s="105">
        <v>45685.71</v>
      </c>
      <c r="Z10" s="14"/>
      <c r="AA10" s="14"/>
      <c r="AB10" s="14"/>
    </row>
    <row r="11" spans="1:28" ht="14.25" customHeight="1">
      <c r="A11" s="100"/>
      <c r="B11" s="89" t="s">
        <v>21</v>
      </c>
      <c r="C11" s="52">
        <f t="shared" si="0"/>
        <v>0</v>
      </c>
      <c r="D11" s="53">
        <v>0</v>
      </c>
      <c r="E11" s="53">
        <v>0</v>
      </c>
      <c r="F11" s="53">
        <v>0</v>
      </c>
      <c r="G11" s="62">
        <f t="shared" si="1"/>
        <v>619825.51</v>
      </c>
      <c r="H11" s="53">
        <v>0</v>
      </c>
      <c r="I11" s="54">
        <v>0</v>
      </c>
      <c r="J11" s="719">
        <v>619825.51</v>
      </c>
      <c r="K11" s="368">
        <f t="shared" si="2"/>
        <v>-619825.51</v>
      </c>
      <c r="L11" s="48">
        <v>3212132.61</v>
      </c>
      <c r="M11" s="53">
        <v>2059737.71</v>
      </c>
      <c r="N11" s="368">
        <f t="shared" si="3"/>
        <v>1152394.9</v>
      </c>
      <c r="O11" s="415">
        <v>300287.74</v>
      </c>
      <c r="P11" s="632">
        <f t="shared" si="6"/>
        <v>232281.6499999999</v>
      </c>
      <c r="Q11" s="715">
        <v>29143.27</v>
      </c>
      <c r="R11" s="716">
        <v>111652.45</v>
      </c>
      <c r="S11" s="717">
        <v>0</v>
      </c>
      <c r="T11" s="718">
        <v>807.74</v>
      </c>
      <c r="U11" s="464">
        <f t="shared" si="7"/>
        <v>148964.72999999992</v>
      </c>
      <c r="V11" s="717">
        <v>139</v>
      </c>
      <c r="W11" s="63">
        <f t="shared" si="5"/>
        <v>148825.72999999992</v>
      </c>
      <c r="X11" s="86">
        <v>148825.73</v>
      </c>
      <c r="Y11" s="56"/>
      <c r="Z11" s="14"/>
      <c r="AA11" s="14"/>
      <c r="AB11" s="14"/>
    </row>
    <row r="12" spans="1:28" ht="14.25" customHeight="1">
      <c r="A12" s="100"/>
      <c r="B12" s="91" t="s">
        <v>22</v>
      </c>
      <c r="C12" s="52">
        <f t="shared" si="0"/>
        <v>293816.1</v>
      </c>
      <c r="D12" s="53">
        <v>286434.91</v>
      </c>
      <c r="E12" s="53">
        <v>7381.19</v>
      </c>
      <c r="F12" s="53">
        <v>0</v>
      </c>
      <c r="G12" s="62">
        <f t="shared" si="1"/>
        <v>116825.43</v>
      </c>
      <c r="H12" s="53">
        <v>108984.5</v>
      </c>
      <c r="I12" s="54">
        <v>7840.93</v>
      </c>
      <c r="J12" s="54">
        <v>0</v>
      </c>
      <c r="K12" s="368">
        <f t="shared" si="2"/>
        <v>176990.66999999998</v>
      </c>
      <c r="L12" s="621">
        <v>0</v>
      </c>
      <c r="M12" s="61">
        <v>0</v>
      </c>
      <c r="N12" s="368">
        <f t="shared" si="3"/>
        <v>0</v>
      </c>
      <c r="O12" s="618">
        <v>93057.89</v>
      </c>
      <c r="P12" s="632">
        <f t="shared" si="6"/>
        <v>83932.77999999998</v>
      </c>
      <c r="Q12" s="52">
        <v>0.06</v>
      </c>
      <c r="R12" s="368">
        <v>0</v>
      </c>
      <c r="S12" s="62">
        <v>0</v>
      </c>
      <c r="T12" s="54">
        <v>0</v>
      </c>
      <c r="U12" s="619">
        <f t="shared" si="7"/>
        <v>83932.83999999998</v>
      </c>
      <c r="V12" s="63">
        <v>0</v>
      </c>
      <c r="W12" s="63">
        <f t="shared" si="5"/>
        <v>83932.83999999998</v>
      </c>
      <c r="X12" s="112">
        <v>83932.84</v>
      </c>
      <c r="Y12" s="105"/>
      <c r="Z12" s="14"/>
      <c r="AA12" s="14"/>
      <c r="AB12" s="14"/>
    </row>
    <row r="13" spans="1:28" ht="14.25" customHeight="1">
      <c r="A13" s="100"/>
      <c r="B13" s="91" t="s">
        <v>58</v>
      </c>
      <c r="C13" s="316">
        <f t="shared" si="0"/>
        <v>173528.91</v>
      </c>
      <c r="D13" s="317">
        <v>173048.91</v>
      </c>
      <c r="E13" s="317">
        <v>480</v>
      </c>
      <c r="F13" s="317">
        <v>0</v>
      </c>
      <c r="G13" s="318">
        <f t="shared" si="1"/>
        <v>337839.16000000003</v>
      </c>
      <c r="H13" s="317">
        <v>329782.7</v>
      </c>
      <c r="I13" s="317">
        <v>1138.89</v>
      </c>
      <c r="J13" s="317">
        <v>6917.57</v>
      </c>
      <c r="K13" s="361">
        <f t="shared" si="2"/>
        <v>-164310.25000000003</v>
      </c>
      <c r="L13" s="48">
        <v>240151.41</v>
      </c>
      <c r="M13" s="53">
        <v>5512.5</v>
      </c>
      <c r="N13" s="361">
        <f t="shared" si="3"/>
        <v>234638.91</v>
      </c>
      <c r="O13" s="415">
        <v>81003.66</v>
      </c>
      <c r="P13" s="632">
        <f t="shared" si="6"/>
        <v>-10675.00000000003</v>
      </c>
      <c r="Q13" s="622">
        <v>10675</v>
      </c>
      <c r="R13" s="623"/>
      <c r="S13" s="320"/>
      <c r="T13" s="319"/>
      <c r="U13" s="619">
        <f t="shared" si="7"/>
        <v>-2.9103830456733704E-11</v>
      </c>
      <c r="V13" s="320"/>
      <c r="W13" s="695">
        <f t="shared" si="5"/>
        <v>-2.9103830456733704E-11</v>
      </c>
      <c r="X13" s="86"/>
      <c r="Y13" s="109"/>
      <c r="Z13" s="14"/>
      <c r="AA13" s="14"/>
      <c r="AB13" s="14"/>
    </row>
    <row r="14" spans="1:28" ht="14.25" customHeight="1">
      <c r="A14" s="209">
        <v>2</v>
      </c>
      <c r="B14" s="123" t="s">
        <v>38</v>
      </c>
      <c r="C14" s="210">
        <f t="shared" si="0"/>
        <v>4985061.4</v>
      </c>
      <c r="D14" s="211">
        <v>2451532.15</v>
      </c>
      <c r="E14" s="211">
        <v>2533529.25</v>
      </c>
      <c r="F14" s="211">
        <v>0</v>
      </c>
      <c r="G14" s="211">
        <f aca="true" t="shared" si="8" ref="G14:G46">SUM(H14:J14)</f>
        <v>5257613.43</v>
      </c>
      <c r="H14" s="211">
        <v>2696853.26</v>
      </c>
      <c r="I14" s="211">
        <v>2560760.17</v>
      </c>
      <c r="J14" s="211">
        <v>0</v>
      </c>
      <c r="K14" s="212">
        <f t="shared" si="2"/>
        <v>-272552.02999999933</v>
      </c>
      <c r="L14" s="213">
        <v>322161.44</v>
      </c>
      <c r="M14" s="211">
        <v>35832.33</v>
      </c>
      <c r="N14" s="212">
        <f t="shared" si="3"/>
        <v>286329.11</v>
      </c>
      <c r="O14" s="640">
        <v>60692.83</v>
      </c>
      <c r="P14" s="641">
        <f t="shared" si="6"/>
        <v>-46915.749999999345</v>
      </c>
      <c r="Q14" s="700">
        <v>63273.54</v>
      </c>
      <c r="R14" s="212">
        <v>8583.3</v>
      </c>
      <c r="S14" s="211">
        <v>22.64</v>
      </c>
      <c r="T14" s="677">
        <v>987.18</v>
      </c>
      <c r="U14" s="678">
        <f t="shared" si="7"/>
        <v>6809.9500000006565</v>
      </c>
      <c r="V14" s="675">
        <v>161</v>
      </c>
      <c r="W14" s="214">
        <f aca="true" t="shared" si="9" ref="W14:W46">U14-V14</f>
        <v>6648.9500000006565</v>
      </c>
      <c r="X14" s="214">
        <v>6648.95</v>
      </c>
      <c r="Y14" s="212"/>
      <c r="Z14" s="14"/>
      <c r="AA14" s="14"/>
      <c r="AB14" s="14"/>
    </row>
    <row r="15" spans="1:28" ht="14.25" customHeight="1">
      <c r="A15" s="215">
        <v>3</v>
      </c>
      <c r="B15" s="127" t="s">
        <v>40</v>
      </c>
      <c r="C15" s="216">
        <f t="shared" si="0"/>
        <v>9738890.149999999</v>
      </c>
      <c r="D15" s="217">
        <v>4303714.43</v>
      </c>
      <c r="E15" s="217">
        <v>5435175.72</v>
      </c>
      <c r="F15" s="217">
        <v>0</v>
      </c>
      <c r="G15" s="217">
        <f aca="true" t="shared" si="10" ref="G15:G22">SUM(H15:J15)</f>
        <v>9462503.82</v>
      </c>
      <c r="H15" s="217">
        <v>3794175.97</v>
      </c>
      <c r="I15" s="217">
        <v>5668327.85</v>
      </c>
      <c r="J15" s="218">
        <v>0</v>
      </c>
      <c r="K15" s="219">
        <f t="shared" si="2"/>
        <v>276386.3299999982</v>
      </c>
      <c r="L15" s="216">
        <v>2328945.22</v>
      </c>
      <c r="M15" s="217">
        <v>1750603.95</v>
      </c>
      <c r="N15" s="219">
        <f t="shared" si="3"/>
        <v>578341.2700000003</v>
      </c>
      <c r="O15" s="642">
        <v>92403.15</v>
      </c>
      <c r="P15" s="643">
        <f t="shared" si="6"/>
        <v>762324.4499999984</v>
      </c>
      <c r="Q15" s="216">
        <v>580702.51</v>
      </c>
      <c r="R15" s="219">
        <v>31987.26</v>
      </c>
      <c r="S15" s="217">
        <v>25.43</v>
      </c>
      <c r="T15" s="679">
        <v>13187.35</v>
      </c>
      <c r="U15" s="680">
        <f t="shared" si="7"/>
        <v>1297877.7799999984</v>
      </c>
      <c r="V15" s="220">
        <v>9072</v>
      </c>
      <c r="W15" s="220">
        <f>U15-V15</f>
        <v>1288805.7799999984</v>
      </c>
      <c r="X15" s="221">
        <v>1288805.78</v>
      </c>
      <c r="Y15" s="222"/>
      <c r="Z15" s="14"/>
      <c r="AA15" s="14"/>
      <c r="AB15" s="14"/>
    </row>
    <row r="16" spans="1:28" ht="14.25" customHeight="1">
      <c r="A16" s="223">
        <v>4</v>
      </c>
      <c r="B16" s="133" t="s">
        <v>39</v>
      </c>
      <c r="C16" s="224">
        <f t="shared" si="0"/>
        <v>9269415.25</v>
      </c>
      <c r="D16" s="225">
        <f>D17+D18+D19+D20-D22+D21</f>
        <v>3885051.92</v>
      </c>
      <c r="E16" s="225">
        <f>E17+E18+E19+E20-E22+E21</f>
        <v>4046169.09</v>
      </c>
      <c r="F16" s="225">
        <f>F17+F18+F19+F20-F22+F21</f>
        <v>1338194.24</v>
      </c>
      <c r="G16" s="225">
        <f t="shared" si="10"/>
        <v>8644099.889999999</v>
      </c>
      <c r="H16" s="225">
        <f>H17+H18+H19+H20-H22+H21</f>
        <v>3536419.75</v>
      </c>
      <c r="I16" s="225">
        <f>I17+I18+I19+I20-I22+I21</f>
        <v>4595683.029999999</v>
      </c>
      <c r="J16" s="225">
        <f aca="true" t="shared" si="11" ref="J16:Q16">J17+J18+J19+J20-J22+J21</f>
        <v>511997.11</v>
      </c>
      <c r="K16" s="226">
        <f t="shared" si="2"/>
        <v>625315.3600000013</v>
      </c>
      <c r="L16" s="225">
        <f t="shared" si="11"/>
        <v>2949127.93</v>
      </c>
      <c r="M16" s="225">
        <f t="shared" si="11"/>
        <v>3495942.79</v>
      </c>
      <c r="N16" s="226">
        <f t="shared" si="3"/>
        <v>-546814.8599999999</v>
      </c>
      <c r="O16" s="225">
        <f t="shared" si="11"/>
        <v>705197.0900000001</v>
      </c>
      <c r="P16" s="225">
        <f>P17+P18+P19+P20-P22+P21-P22</f>
        <v>-626696.5899999983</v>
      </c>
      <c r="Q16" s="225">
        <f t="shared" si="11"/>
        <v>887241.7799999999</v>
      </c>
      <c r="R16" s="721">
        <f aca="true" t="shared" si="12" ref="R16:W16">R17+R18+R19+R20-R22+R21</f>
        <v>48866.8</v>
      </c>
      <c r="S16" s="720">
        <f t="shared" si="12"/>
        <v>3023.23</v>
      </c>
      <c r="T16" s="225">
        <f t="shared" si="12"/>
        <v>64726.41</v>
      </c>
      <c r="U16" s="225">
        <f t="shared" si="12"/>
        <v>149975.21000000165</v>
      </c>
      <c r="V16" s="225">
        <f t="shared" si="12"/>
        <v>2541</v>
      </c>
      <c r="W16" s="709">
        <f t="shared" si="12"/>
        <v>147434.21000000165</v>
      </c>
      <c r="X16" s="710">
        <f>X19-Y17-Y18-Y20-Y21</f>
        <v>147434.21000000002</v>
      </c>
      <c r="Y16" s="711"/>
      <c r="Z16" s="14"/>
      <c r="AA16" s="14"/>
      <c r="AB16" s="14"/>
    </row>
    <row r="17" spans="1:28" ht="14.25" customHeight="1">
      <c r="A17" s="100"/>
      <c r="B17" s="92" t="s">
        <v>36</v>
      </c>
      <c r="C17" s="52">
        <f t="shared" si="0"/>
        <v>9278986.6</v>
      </c>
      <c r="D17" s="53">
        <v>3885051.92</v>
      </c>
      <c r="E17" s="53">
        <v>4055740.44</v>
      </c>
      <c r="F17" s="53">
        <v>1338194.24</v>
      </c>
      <c r="G17" s="53">
        <f t="shared" si="10"/>
        <v>9247655.919999998</v>
      </c>
      <c r="H17" s="53">
        <v>3536419.75</v>
      </c>
      <c r="I17" s="53">
        <v>5199239.06</v>
      </c>
      <c r="J17" s="54">
        <v>511997.11</v>
      </c>
      <c r="K17" s="367">
        <f t="shared" si="2"/>
        <v>31330.680000001565</v>
      </c>
      <c r="L17" s="52">
        <v>0</v>
      </c>
      <c r="M17" s="53">
        <v>0</v>
      </c>
      <c r="N17" s="105">
        <f t="shared" si="3"/>
        <v>0</v>
      </c>
      <c r="O17" s="619">
        <v>309831.61</v>
      </c>
      <c r="P17" s="632">
        <f t="shared" si="6"/>
        <v>-278500.9299999984</v>
      </c>
      <c r="Q17" s="52">
        <v>304603.9</v>
      </c>
      <c r="R17" s="368">
        <v>47062.99</v>
      </c>
      <c r="S17" s="53">
        <v>3023.23</v>
      </c>
      <c r="T17" s="54">
        <v>7607.36</v>
      </c>
      <c r="U17" s="619">
        <f t="shared" si="7"/>
        <v>-25544.149999998397</v>
      </c>
      <c r="V17" s="97">
        <v>72</v>
      </c>
      <c r="W17" s="113">
        <f aca="true" t="shared" si="13" ref="W17:W22">U17-V17</f>
        <v>-25616.149999998397</v>
      </c>
      <c r="X17" s="106"/>
      <c r="Y17" s="105">
        <v>25616.15</v>
      </c>
      <c r="Z17" s="14"/>
      <c r="AA17" s="14"/>
      <c r="AB17" s="14"/>
    </row>
    <row r="18" spans="1:28" ht="14.25" customHeight="1">
      <c r="A18" s="100"/>
      <c r="B18" s="89" t="s">
        <v>18</v>
      </c>
      <c r="C18" s="52">
        <f t="shared" si="0"/>
        <v>0</v>
      </c>
      <c r="D18" s="67">
        <v>0</v>
      </c>
      <c r="E18" s="67">
        <v>0</v>
      </c>
      <c r="F18" s="67">
        <v>0</v>
      </c>
      <c r="G18" s="53">
        <f t="shared" si="10"/>
        <v>0</v>
      </c>
      <c r="H18" s="53">
        <v>0</v>
      </c>
      <c r="I18" s="53">
        <v>0</v>
      </c>
      <c r="J18" s="53">
        <v>0</v>
      </c>
      <c r="K18" s="105">
        <f t="shared" si="2"/>
        <v>0</v>
      </c>
      <c r="L18" s="52">
        <v>1074173.47</v>
      </c>
      <c r="M18" s="53">
        <v>1456577.48</v>
      </c>
      <c r="N18" s="105">
        <f t="shared" si="3"/>
        <v>-382404.01</v>
      </c>
      <c r="O18" s="619">
        <v>130896.45</v>
      </c>
      <c r="P18" s="632">
        <f t="shared" si="6"/>
        <v>-513300.46</v>
      </c>
      <c r="Q18" s="52">
        <v>329967.49</v>
      </c>
      <c r="R18" s="368">
        <v>0.22</v>
      </c>
      <c r="S18" s="53">
        <v>0</v>
      </c>
      <c r="T18" s="54">
        <v>3012.12</v>
      </c>
      <c r="U18" s="619">
        <f t="shared" si="7"/>
        <v>-186345.31000000003</v>
      </c>
      <c r="V18" s="107">
        <v>2469</v>
      </c>
      <c r="W18" s="113">
        <f t="shared" si="13"/>
        <v>-188814.31000000003</v>
      </c>
      <c r="X18" s="106"/>
      <c r="Y18" s="105">
        <v>188814.31</v>
      </c>
      <c r="Z18" s="14"/>
      <c r="AA18" s="14"/>
      <c r="AB18" s="14"/>
    </row>
    <row r="19" spans="1:28" ht="14.25" customHeight="1">
      <c r="A19" s="100"/>
      <c r="B19" s="93" t="s">
        <v>19</v>
      </c>
      <c r="C19" s="52">
        <f t="shared" si="0"/>
        <v>0</v>
      </c>
      <c r="D19" s="67">
        <v>0</v>
      </c>
      <c r="E19" s="60">
        <v>0</v>
      </c>
      <c r="F19" s="67">
        <v>0</v>
      </c>
      <c r="G19" s="53">
        <f t="shared" si="10"/>
        <v>0</v>
      </c>
      <c r="H19" s="53">
        <v>0</v>
      </c>
      <c r="I19" s="54">
        <v>0</v>
      </c>
      <c r="J19" s="53">
        <v>0</v>
      </c>
      <c r="K19" s="105">
        <f t="shared" si="2"/>
        <v>0</v>
      </c>
      <c r="L19" s="52">
        <v>1493835.84</v>
      </c>
      <c r="M19" s="53">
        <v>1071965.18</v>
      </c>
      <c r="N19" s="105">
        <f t="shared" si="3"/>
        <v>421870.66000000015</v>
      </c>
      <c r="O19" s="619">
        <v>11743.94</v>
      </c>
      <c r="P19" s="632">
        <f t="shared" si="6"/>
        <v>410126.72000000015</v>
      </c>
      <c r="Q19" s="52">
        <v>48599.56</v>
      </c>
      <c r="R19" s="368">
        <v>1679</v>
      </c>
      <c r="S19" s="53">
        <v>0</v>
      </c>
      <c r="T19" s="54">
        <v>54106.76</v>
      </c>
      <c r="U19" s="619">
        <f t="shared" si="7"/>
        <v>402940.52000000014</v>
      </c>
      <c r="V19" s="107">
        <v>0</v>
      </c>
      <c r="W19" s="113">
        <f t="shared" si="13"/>
        <v>402940.52000000014</v>
      </c>
      <c r="X19" s="106">
        <v>402940.52</v>
      </c>
      <c r="Y19" s="105"/>
      <c r="Z19" s="14"/>
      <c r="AA19" s="14"/>
      <c r="AB19" s="14"/>
    </row>
    <row r="20" spans="1:28" ht="14.25" customHeight="1">
      <c r="A20" s="100"/>
      <c r="B20" s="93" t="s">
        <v>31</v>
      </c>
      <c r="C20" s="52">
        <f t="shared" si="0"/>
        <v>0</v>
      </c>
      <c r="D20" s="67">
        <v>0</v>
      </c>
      <c r="E20" s="67">
        <v>0</v>
      </c>
      <c r="F20" s="67">
        <v>0</v>
      </c>
      <c r="G20" s="53">
        <f t="shared" si="10"/>
        <v>0</v>
      </c>
      <c r="H20" s="53">
        <v>0</v>
      </c>
      <c r="I20" s="53">
        <v>0</v>
      </c>
      <c r="J20" s="53">
        <v>0</v>
      </c>
      <c r="K20" s="105">
        <f t="shared" si="2"/>
        <v>0</v>
      </c>
      <c r="L20" s="52">
        <v>763474.12</v>
      </c>
      <c r="M20" s="53">
        <v>820195.67</v>
      </c>
      <c r="N20" s="105">
        <f t="shared" si="3"/>
        <v>-56721.55000000005</v>
      </c>
      <c r="O20" s="619">
        <v>151871.92</v>
      </c>
      <c r="P20" s="632">
        <f t="shared" si="6"/>
        <v>-208593.47000000006</v>
      </c>
      <c r="Q20" s="52">
        <v>204068.68</v>
      </c>
      <c r="R20" s="368">
        <v>69.4</v>
      </c>
      <c r="S20" s="53">
        <v>0</v>
      </c>
      <c r="T20" s="54">
        <v>0.17</v>
      </c>
      <c r="U20" s="619">
        <f t="shared" si="7"/>
        <v>-4594.360000000066</v>
      </c>
      <c r="V20" s="107">
        <v>0</v>
      </c>
      <c r="W20" s="113">
        <f t="shared" si="13"/>
        <v>-4594.360000000066</v>
      </c>
      <c r="X20" s="106"/>
      <c r="Y20" s="105">
        <v>4594.36</v>
      </c>
      <c r="Z20" s="14"/>
      <c r="AA20" s="14"/>
      <c r="AB20" s="14"/>
    </row>
    <row r="21" spans="1:28" ht="14.25" customHeight="1">
      <c r="A21" s="100"/>
      <c r="B21" s="696" t="s">
        <v>91</v>
      </c>
      <c r="C21" s="52">
        <f t="shared" si="0"/>
        <v>0</v>
      </c>
      <c r="D21" s="67">
        <v>0</v>
      </c>
      <c r="E21" s="67">
        <v>0</v>
      </c>
      <c r="F21" s="67">
        <v>0</v>
      </c>
      <c r="G21" s="53">
        <f t="shared" si="10"/>
        <v>0</v>
      </c>
      <c r="H21" s="53">
        <v>0</v>
      </c>
      <c r="I21" s="53">
        <v>0</v>
      </c>
      <c r="J21" s="54">
        <v>0</v>
      </c>
      <c r="K21" s="105">
        <f t="shared" si="2"/>
        <v>0</v>
      </c>
      <c r="L21" s="52">
        <v>221200.53</v>
      </c>
      <c r="M21" s="53">
        <v>156775.81</v>
      </c>
      <c r="N21" s="105">
        <f t="shared" si="3"/>
        <v>64424.72</v>
      </c>
      <c r="O21" s="619">
        <v>100853.17</v>
      </c>
      <c r="P21" s="632">
        <f t="shared" si="6"/>
        <v>-36428.45</v>
      </c>
      <c r="Q21" s="698">
        <v>2.15</v>
      </c>
      <c r="R21" s="368">
        <v>55.19</v>
      </c>
      <c r="S21" s="53">
        <v>0</v>
      </c>
      <c r="T21" s="54">
        <v>0</v>
      </c>
      <c r="U21" s="619">
        <f t="shared" si="7"/>
        <v>-36481.49</v>
      </c>
      <c r="V21" s="107">
        <v>0</v>
      </c>
      <c r="W21" s="113">
        <f t="shared" si="13"/>
        <v>-36481.49</v>
      </c>
      <c r="X21" s="747"/>
      <c r="Y21" s="746">
        <v>36481.49</v>
      </c>
      <c r="Z21" s="14"/>
      <c r="AA21" s="14"/>
      <c r="AB21" s="14"/>
    </row>
    <row r="22" spans="1:28" ht="14.25" customHeight="1">
      <c r="A22" s="100"/>
      <c r="B22" s="91" t="s">
        <v>58</v>
      </c>
      <c r="C22" s="52">
        <f t="shared" si="0"/>
        <v>9571.35</v>
      </c>
      <c r="D22" s="53"/>
      <c r="E22" s="74">
        <v>9571.35</v>
      </c>
      <c r="F22" s="53"/>
      <c r="G22" s="53">
        <f t="shared" si="10"/>
        <v>603556.03</v>
      </c>
      <c r="H22" s="53"/>
      <c r="I22" s="74">
        <v>603556.03</v>
      </c>
      <c r="J22" s="54"/>
      <c r="K22" s="105">
        <f t="shared" si="2"/>
        <v>-593984.68</v>
      </c>
      <c r="L22" s="365">
        <v>603556.03</v>
      </c>
      <c r="M22" s="62">
        <v>9571.35</v>
      </c>
      <c r="N22" s="105">
        <f t="shared" si="3"/>
        <v>593984.68</v>
      </c>
      <c r="O22" s="620"/>
      <c r="P22" s="632">
        <f t="shared" si="6"/>
        <v>0</v>
      </c>
      <c r="Q22" s="664"/>
      <c r="R22" s="115"/>
      <c r="S22" s="53"/>
      <c r="T22" s="54"/>
      <c r="U22" s="619">
        <f t="shared" si="7"/>
        <v>0</v>
      </c>
      <c r="V22" s="59"/>
      <c r="W22" s="113">
        <f t="shared" si="13"/>
        <v>0</v>
      </c>
      <c r="X22" s="58"/>
      <c r="Y22" s="55"/>
      <c r="Z22" s="14"/>
      <c r="AA22" s="14"/>
      <c r="AB22" s="14"/>
    </row>
    <row r="23" spans="1:28" ht="14.25" customHeight="1">
      <c r="A23" s="229">
        <v>5</v>
      </c>
      <c r="B23" s="137" t="s">
        <v>41</v>
      </c>
      <c r="C23" s="230">
        <f t="shared" si="0"/>
        <v>5995768.29</v>
      </c>
      <c r="D23" s="231">
        <v>2728906.14</v>
      </c>
      <c r="E23" s="231">
        <v>3266862.15</v>
      </c>
      <c r="F23" s="231">
        <v>0</v>
      </c>
      <c r="G23" s="231">
        <f t="shared" si="8"/>
        <v>5862456.899999999</v>
      </c>
      <c r="H23" s="231">
        <v>2054326.39</v>
      </c>
      <c r="I23" s="231">
        <v>3732788.51</v>
      </c>
      <c r="J23" s="232">
        <v>75342</v>
      </c>
      <c r="K23" s="233">
        <f t="shared" si="2"/>
        <v>133311.3900000006</v>
      </c>
      <c r="L23" s="230">
        <v>0</v>
      </c>
      <c r="M23" s="231">
        <v>0</v>
      </c>
      <c r="N23" s="233">
        <f t="shared" si="3"/>
        <v>0</v>
      </c>
      <c r="O23" s="646">
        <v>79908.53</v>
      </c>
      <c r="P23" s="647">
        <f t="shared" si="6"/>
        <v>53402.8600000006</v>
      </c>
      <c r="Q23" s="230">
        <v>344384.74</v>
      </c>
      <c r="R23" s="233">
        <v>14622.66</v>
      </c>
      <c r="S23" s="231">
        <v>15.23</v>
      </c>
      <c r="T23" s="681">
        <v>41543.08</v>
      </c>
      <c r="U23" s="682">
        <f t="shared" si="7"/>
        <v>341637.09000000055</v>
      </c>
      <c r="V23" s="234">
        <v>345</v>
      </c>
      <c r="W23" s="234">
        <f>U23-V23</f>
        <v>341292.09000000055</v>
      </c>
      <c r="X23" s="231">
        <v>341292.09</v>
      </c>
      <c r="Y23" s="233"/>
      <c r="Z23" s="14"/>
      <c r="AA23" s="14"/>
      <c r="AB23" s="14"/>
    </row>
    <row r="24" spans="1:28" ht="14.25" customHeight="1">
      <c r="A24" s="235">
        <v>6</v>
      </c>
      <c r="B24" s="142" t="s">
        <v>42</v>
      </c>
      <c r="C24" s="236">
        <f t="shared" si="0"/>
        <v>10784477.21</v>
      </c>
      <c r="D24" s="237">
        <v>6917443.66</v>
      </c>
      <c r="E24" s="237">
        <v>3867033.55</v>
      </c>
      <c r="F24" s="237">
        <v>0</v>
      </c>
      <c r="G24" s="237">
        <f t="shared" si="8"/>
        <v>9704238.51</v>
      </c>
      <c r="H24" s="237">
        <v>4104007</v>
      </c>
      <c r="I24" s="238">
        <v>5600231.51</v>
      </c>
      <c r="J24" s="238">
        <v>0</v>
      </c>
      <c r="K24" s="239">
        <f t="shared" si="2"/>
        <v>1080238.7000000011</v>
      </c>
      <c r="L24" s="236">
        <v>0</v>
      </c>
      <c r="M24" s="237">
        <v>0</v>
      </c>
      <c r="N24" s="240">
        <f t="shared" si="3"/>
        <v>0</v>
      </c>
      <c r="O24" s="644">
        <v>179864.88</v>
      </c>
      <c r="P24" s="645">
        <f t="shared" si="6"/>
        <v>900373.8200000011</v>
      </c>
      <c r="Q24" s="236">
        <v>4932.89</v>
      </c>
      <c r="R24" s="239">
        <v>4758.59</v>
      </c>
      <c r="S24" s="237">
        <v>33.02</v>
      </c>
      <c r="T24" s="683">
        <v>638.71</v>
      </c>
      <c r="U24" s="638">
        <f t="shared" si="7"/>
        <v>899942.4300000012</v>
      </c>
      <c r="V24" s="241">
        <v>14999</v>
      </c>
      <c r="W24" s="241">
        <f>U24-V24</f>
        <v>884943.4300000012</v>
      </c>
      <c r="X24" s="242">
        <v>884943.43</v>
      </c>
      <c r="Y24" s="240"/>
      <c r="Z24" s="14"/>
      <c r="AA24" s="14"/>
      <c r="AB24" s="14"/>
    </row>
    <row r="25" spans="1:28" ht="14.25" customHeight="1">
      <c r="A25" s="243">
        <v>7</v>
      </c>
      <c r="B25" s="148" t="s">
        <v>44</v>
      </c>
      <c r="C25" s="244">
        <f t="shared" si="0"/>
        <v>6747415.8</v>
      </c>
      <c r="D25" s="245">
        <f>D26+D27-D28</f>
        <v>1477562.73</v>
      </c>
      <c r="E25" s="245">
        <f>E26+E27-E28</f>
        <v>4603103.44</v>
      </c>
      <c r="F25" s="245">
        <f>F26+F27-F28</f>
        <v>666749.63</v>
      </c>
      <c r="G25" s="245">
        <f t="shared" si="8"/>
        <v>5284861.73</v>
      </c>
      <c r="H25" s="245">
        <f>H26+H27-H28</f>
        <v>2931401.57</v>
      </c>
      <c r="I25" s="245">
        <f>I26+I27-I28</f>
        <v>2239820.16</v>
      </c>
      <c r="J25" s="245">
        <f>J26+J27-J28</f>
        <v>113640</v>
      </c>
      <c r="K25" s="246">
        <f t="shared" si="2"/>
        <v>1462554.0699999994</v>
      </c>
      <c r="L25" s="245">
        <f>L26+L27-L28</f>
        <v>586288.6</v>
      </c>
      <c r="M25" s="245">
        <f>M26+M27-M28</f>
        <v>615162.54</v>
      </c>
      <c r="N25" s="247">
        <f t="shared" si="3"/>
        <v>-28873.94000000006</v>
      </c>
      <c r="O25" s="633">
        <f aca="true" t="shared" si="14" ref="O25:V25">O26+O27-O28</f>
        <v>2704055.04</v>
      </c>
      <c r="P25" s="633">
        <f t="shared" si="14"/>
        <v>-1270374.9100000006</v>
      </c>
      <c r="Q25" s="244">
        <f t="shared" si="14"/>
        <v>843834.54</v>
      </c>
      <c r="R25" s="246">
        <f t="shared" si="14"/>
        <v>147464.22</v>
      </c>
      <c r="S25" s="245">
        <f t="shared" si="14"/>
        <v>283.93</v>
      </c>
      <c r="T25" s="465">
        <f t="shared" si="14"/>
        <v>71876.14</v>
      </c>
      <c r="U25" s="714">
        <f t="shared" si="14"/>
        <v>-645596.8000000005</v>
      </c>
      <c r="V25" s="248">
        <f t="shared" si="14"/>
        <v>123</v>
      </c>
      <c r="W25" s="349">
        <f t="shared" si="9"/>
        <v>-645719.8000000005</v>
      </c>
      <c r="X25" s="350">
        <f>X27+X26</f>
        <v>0</v>
      </c>
      <c r="Y25" s="350">
        <f>Y27+Y26</f>
        <v>645719.8</v>
      </c>
      <c r="Z25" s="14"/>
      <c r="AA25" s="14"/>
      <c r="AB25" s="14"/>
    </row>
    <row r="26" spans="1:28" ht="14.25" customHeight="1">
      <c r="A26" s="100"/>
      <c r="B26" s="749" t="s">
        <v>99</v>
      </c>
      <c r="C26" s="52">
        <f t="shared" si="0"/>
        <v>6747415.8</v>
      </c>
      <c r="D26" s="53">
        <v>1477562.73</v>
      </c>
      <c r="E26" s="53">
        <v>4603103.44</v>
      </c>
      <c r="F26" s="53">
        <v>666749.63</v>
      </c>
      <c r="G26" s="53">
        <f t="shared" si="8"/>
        <v>5284861.73</v>
      </c>
      <c r="H26" s="53">
        <v>2931401.57</v>
      </c>
      <c r="I26" s="53">
        <v>2239820.16</v>
      </c>
      <c r="J26" s="54">
        <v>113640</v>
      </c>
      <c r="K26" s="368">
        <f t="shared" si="2"/>
        <v>1462554.0699999994</v>
      </c>
      <c r="L26" s="52">
        <v>586288.6</v>
      </c>
      <c r="M26" s="53">
        <v>615162.54</v>
      </c>
      <c r="N26" s="105">
        <f t="shared" si="3"/>
        <v>-28873.94000000006</v>
      </c>
      <c r="O26" s="619">
        <v>2704055.04</v>
      </c>
      <c r="P26" s="632">
        <f t="shared" si="6"/>
        <v>-1270374.9100000006</v>
      </c>
      <c r="Q26" s="52">
        <v>843834.54</v>
      </c>
      <c r="R26" s="368">
        <v>147464.22</v>
      </c>
      <c r="S26" s="53">
        <v>283.93</v>
      </c>
      <c r="T26" s="54">
        <v>71876.14</v>
      </c>
      <c r="U26" s="619">
        <f t="shared" si="7"/>
        <v>-645596.8000000005</v>
      </c>
      <c r="V26" s="107">
        <v>123</v>
      </c>
      <c r="W26" s="113">
        <f t="shared" si="9"/>
        <v>-645719.8000000005</v>
      </c>
      <c r="X26" s="53"/>
      <c r="Y26" s="105">
        <v>645719.8</v>
      </c>
      <c r="Z26" s="14"/>
      <c r="AA26" s="14"/>
      <c r="AB26" s="14"/>
    </row>
    <row r="27" spans="1:28" ht="14.25" customHeight="1">
      <c r="A27" s="100"/>
      <c r="B27" s="748" t="s">
        <v>96</v>
      </c>
      <c r="C27" s="52">
        <f t="shared" si="0"/>
        <v>0</v>
      </c>
      <c r="D27" s="60">
        <v>0</v>
      </c>
      <c r="E27" s="60"/>
      <c r="F27" s="60">
        <v>0</v>
      </c>
      <c r="G27" s="53">
        <f t="shared" si="8"/>
        <v>0</v>
      </c>
      <c r="H27" s="53">
        <v>0</v>
      </c>
      <c r="I27" s="54"/>
      <c r="J27" s="68">
        <v>0</v>
      </c>
      <c r="K27" s="368">
        <f t="shared" si="2"/>
        <v>0</v>
      </c>
      <c r="L27" s="52">
        <v>0</v>
      </c>
      <c r="M27" s="53">
        <v>0</v>
      </c>
      <c r="N27" s="105">
        <f t="shared" si="3"/>
        <v>0</v>
      </c>
      <c r="O27" s="619">
        <v>0</v>
      </c>
      <c r="P27" s="632">
        <f t="shared" si="6"/>
        <v>0</v>
      </c>
      <c r="Q27" s="52"/>
      <c r="R27" s="368"/>
      <c r="S27" s="53">
        <v>0</v>
      </c>
      <c r="T27" s="54"/>
      <c r="U27" s="619">
        <f t="shared" si="7"/>
        <v>0</v>
      </c>
      <c r="V27" s="107">
        <v>0</v>
      </c>
      <c r="W27" s="113">
        <f>U27-V27</f>
        <v>0</v>
      </c>
      <c r="X27" s="106"/>
      <c r="Y27" s="105"/>
      <c r="Z27" s="14"/>
      <c r="AA27" s="14"/>
      <c r="AB27" s="14"/>
    </row>
    <row r="28" spans="1:28" ht="14.25" customHeight="1">
      <c r="A28" s="100"/>
      <c r="B28" s="750" t="s">
        <v>98</v>
      </c>
      <c r="C28" s="52">
        <f t="shared" si="0"/>
        <v>0</v>
      </c>
      <c r="D28" s="352"/>
      <c r="E28" s="74"/>
      <c r="F28" s="74"/>
      <c r="G28" s="62">
        <f>SUM(H28:J28)</f>
        <v>0</v>
      </c>
      <c r="H28" s="352"/>
      <c r="I28" s="74"/>
      <c r="J28" s="74"/>
      <c r="K28" s="442">
        <f t="shared" si="2"/>
        <v>0</v>
      </c>
      <c r="L28" s="52"/>
      <c r="M28" s="53"/>
      <c r="N28" s="105">
        <f t="shared" si="3"/>
        <v>0</v>
      </c>
      <c r="O28" s="634"/>
      <c r="P28" s="632">
        <f t="shared" si="6"/>
        <v>0</v>
      </c>
      <c r="Q28" s="624"/>
      <c r="R28" s="115"/>
      <c r="S28" s="71"/>
      <c r="T28" s="73"/>
      <c r="U28" s="619">
        <f t="shared" si="7"/>
        <v>0</v>
      </c>
      <c r="V28" s="71"/>
      <c r="W28" s="113">
        <f>U28-V28</f>
        <v>0</v>
      </c>
      <c r="X28" s="70"/>
      <c r="Y28" s="115"/>
      <c r="Z28" s="14"/>
      <c r="AA28" s="14"/>
      <c r="AB28" s="14"/>
    </row>
    <row r="29" spans="1:28" ht="14.25" customHeight="1">
      <c r="A29" s="249">
        <v>8</v>
      </c>
      <c r="B29" s="151" t="s">
        <v>45</v>
      </c>
      <c r="C29" s="250">
        <f t="shared" si="0"/>
        <v>1533738.87</v>
      </c>
      <c r="D29" s="251">
        <v>613442.83</v>
      </c>
      <c r="E29" s="251">
        <v>920296.04</v>
      </c>
      <c r="F29" s="251">
        <v>0</v>
      </c>
      <c r="G29" s="251">
        <f t="shared" si="8"/>
        <v>1380508.57</v>
      </c>
      <c r="H29" s="251">
        <v>299686.61</v>
      </c>
      <c r="I29" s="251">
        <v>1029107.68</v>
      </c>
      <c r="J29" s="252">
        <v>51714.28</v>
      </c>
      <c r="K29" s="253">
        <f t="shared" si="2"/>
        <v>153230.30000000005</v>
      </c>
      <c r="L29" s="250">
        <v>208487.91</v>
      </c>
      <c r="M29" s="251">
        <v>146008.76</v>
      </c>
      <c r="N29" s="254">
        <f t="shared" si="3"/>
        <v>62479.149999999994</v>
      </c>
      <c r="O29" s="648">
        <v>280871.69</v>
      </c>
      <c r="P29" s="649">
        <f t="shared" si="6"/>
        <v>-65162.23999999996</v>
      </c>
      <c r="Q29" s="665">
        <v>750241.67</v>
      </c>
      <c r="R29" s="444">
        <v>158482.22</v>
      </c>
      <c r="S29" s="251">
        <v>981.29</v>
      </c>
      <c r="T29" s="684">
        <v>8403.75</v>
      </c>
      <c r="U29" s="685">
        <f t="shared" si="7"/>
        <v>519174.7500000001</v>
      </c>
      <c r="V29" s="256">
        <v>1495</v>
      </c>
      <c r="W29" s="256">
        <f t="shared" si="9"/>
        <v>517679.7500000001</v>
      </c>
      <c r="X29" s="257">
        <v>517679.75</v>
      </c>
      <c r="Y29" s="254"/>
      <c r="Z29" s="14"/>
      <c r="AA29" s="14"/>
      <c r="AB29" s="14"/>
    </row>
    <row r="30" spans="1:28" ht="14.25" customHeight="1">
      <c r="A30" s="258">
        <v>9</v>
      </c>
      <c r="B30" s="114" t="s">
        <v>46</v>
      </c>
      <c r="C30" s="259">
        <f t="shared" si="0"/>
        <v>11142767.030000001</v>
      </c>
      <c r="D30" s="260">
        <f>D31+D32+D33-D34</f>
        <v>3767671.9200000004</v>
      </c>
      <c r="E30" s="260">
        <f>E31+E32+E33-E34</f>
        <v>7375095.11</v>
      </c>
      <c r="F30" s="260">
        <f>F31+F32+F33-F34</f>
        <v>0</v>
      </c>
      <c r="G30" s="260">
        <f t="shared" si="8"/>
        <v>12060623.879999999</v>
      </c>
      <c r="H30" s="260">
        <f>H31+H32+H33-H34</f>
        <v>3742992.17</v>
      </c>
      <c r="I30" s="260">
        <f>I31+I32+I33-I34</f>
        <v>8317631.709999999</v>
      </c>
      <c r="J30" s="260">
        <f>J31+J32+J33-J34</f>
        <v>0</v>
      </c>
      <c r="K30" s="261">
        <f t="shared" si="2"/>
        <v>-917856.8499999978</v>
      </c>
      <c r="L30" s="260">
        <f>L31+L32+L33-L34</f>
        <v>3754144.8100000005</v>
      </c>
      <c r="M30" s="260">
        <f>M31+M32+M33-M34</f>
        <v>2368361.05</v>
      </c>
      <c r="N30" s="262">
        <f t="shared" si="3"/>
        <v>1385783.7600000007</v>
      </c>
      <c r="O30" s="635">
        <f>O31+O32+O33-O34</f>
        <v>538408.06</v>
      </c>
      <c r="P30" s="635">
        <f>P31+P32+P33-P34</f>
        <v>-70481.14999999909</v>
      </c>
      <c r="Q30" s="259">
        <f aca="true" t="shared" si="15" ref="Q30:W30">Q31+Q32+Q33-Q34</f>
        <v>622935.6499999999</v>
      </c>
      <c r="R30" s="261">
        <f t="shared" si="15"/>
        <v>181469.78000000003</v>
      </c>
      <c r="S30" s="260">
        <f t="shared" si="15"/>
        <v>31.54</v>
      </c>
      <c r="T30" s="670">
        <f t="shared" si="15"/>
        <v>2541.92</v>
      </c>
      <c r="U30" s="670">
        <f t="shared" si="15"/>
        <v>368474.3400000009</v>
      </c>
      <c r="V30" s="628">
        <f t="shared" si="15"/>
        <v>11129.95</v>
      </c>
      <c r="W30" s="358">
        <f t="shared" si="15"/>
        <v>357344.39000000095</v>
      </c>
      <c r="X30" s="359">
        <f>SUM(X32:X34)+X31-Y33</f>
        <v>357344.39</v>
      </c>
      <c r="Y30" s="360">
        <f>Y32-X33+Y31</f>
        <v>0</v>
      </c>
      <c r="Z30" s="14"/>
      <c r="AA30" s="14"/>
      <c r="AB30" s="14"/>
    </row>
    <row r="31" spans="1:28" ht="14.25" customHeight="1">
      <c r="A31" s="100"/>
      <c r="B31" s="92" t="s">
        <v>36</v>
      </c>
      <c r="C31" s="52">
        <f t="shared" si="0"/>
        <v>10530885.83</v>
      </c>
      <c r="D31" s="53">
        <v>3766939.72</v>
      </c>
      <c r="E31" s="62">
        <v>6763946.11</v>
      </c>
      <c r="F31" s="62">
        <v>0</v>
      </c>
      <c r="G31" s="53">
        <f t="shared" si="8"/>
        <v>11770461.12</v>
      </c>
      <c r="H31" s="53">
        <v>3931392.78</v>
      </c>
      <c r="I31" s="53">
        <v>7839068.34</v>
      </c>
      <c r="J31" s="54">
        <v>0</v>
      </c>
      <c r="K31" s="368">
        <f t="shared" si="2"/>
        <v>-1239575.289999999</v>
      </c>
      <c r="L31" s="52">
        <v>2461345.24</v>
      </c>
      <c r="M31" s="53">
        <v>1189870.43</v>
      </c>
      <c r="N31" s="368">
        <f t="shared" si="3"/>
        <v>1271474.8100000003</v>
      </c>
      <c r="O31" s="619">
        <v>70073.72</v>
      </c>
      <c r="P31" s="632">
        <f t="shared" si="6"/>
        <v>-38174.19999999882</v>
      </c>
      <c r="Q31" s="52">
        <v>336744.35</v>
      </c>
      <c r="R31" s="368">
        <v>181467.39</v>
      </c>
      <c r="S31" s="53">
        <v>30.9</v>
      </c>
      <c r="T31" s="54">
        <v>2541.87</v>
      </c>
      <c r="U31" s="619">
        <f t="shared" si="7"/>
        <v>114591.79000000117</v>
      </c>
      <c r="V31" s="107">
        <v>11129.95</v>
      </c>
      <c r="W31" s="113">
        <f t="shared" si="9"/>
        <v>103461.84000000118</v>
      </c>
      <c r="X31" s="106">
        <v>103461.84</v>
      </c>
      <c r="Y31" s="110"/>
      <c r="Z31" s="14"/>
      <c r="AA31" s="14"/>
      <c r="AB31" s="14"/>
    </row>
    <row r="32" spans="1:28" ht="14.25" customHeight="1">
      <c r="A32" s="100"/>
      <c r="B32" s="88" t="s">
        <v>60</v>
      </c>
      <c r="C32" s="52">
        <f t="shared" si="0"/>
        <v>611881.2</v>
      </c>
      <c r="D32" s="60">
        <v>732.2</v>
      </c>
      <c r="E32" s="60">
        <v>611149</v>
      </c>
      <c r="F32" s="60">
        <v>0</v>
      </c>
      <c r="G32" s="53">
        <f>SUM(H32:J32)</f>
        <v>480386.52</v>
      </c>
      <c r="H32" s="53">
        <v>0</v>
      </c>
      <c r="I32" s="54">
        <v>480386.52</v>
      </c>
      <c r="J32" s="68">
        <v>0</v>
      </c>
      <c r="K32" s="368">
        <f t="shared" si="2"/>
        <v>131494.67999999993</v>
      </c>
      <c r="L32" s="52">
        <v>1504788.7</v>
      </c>
      <c r="M32" s="53">
        <v>1178490.62</v>
      </c>
      <c r="N32" s="368">
        <f t="shared" si="3"/>
        <v>326298.07999999984</v>
      </c>
      <c r="O32" s="619">
        <v>468334.34</v>
      </c>
      <c r="P32" s="632">
        <f t="shared" si="6"/>
        <v>-10541.58000000025</v>
      </c>
      <c r="Q32" s="52">
        <v>286191.3</v>
      </c>
      <c r="R32" s="368">
        <v>2.39</v>
      </c>
      <c r="S32" s="53">
        <v>0.64</v>
      </c>
      <c r="T32" s="54">
        <v>0.05</v>
      </c>
      <c r="U32" s="619">
        <f t="shared" si="7"/>
        <v>275647.91999999975</v>
      </c>
      <c r="V32" s="107">
        <v>0</v>
      </c>
      <c r="W32" s="113">
        <f t="shared" si="9"/>
        <v>275647.91999999975</v>
      </c>
      <c r="X32" s="106">
        <v>275647.92</v>
      </c>
      <c r="Y32" s="368"/>
      <c r="Z32" s="14"/>
      <c r="AA32" s="14"/>
      <c r="AB32" s="14"/>
    </row>
    <row r="33" spans="1:28" ht="17.25" customHeight="1">
      <c r="A33" s="101"/>
      <c r="B33" s="722" t="s">
        <v>93</v>
      </c>
      <c r="C33" s="52">
        <f t="shared" si="0"/>
        <v>41610.85</v>
      </c>
      <c r="D33" s="60">
        <v>41610.85</v>
      </c>
      <c r="E33" s="60">
        <v>0</v>
      </c>
      <c r="F33" s="60">
        <v>0</v>
      </c>
      <c r="G33" s="53">
        <f>SUM(H33:J33)</f>
        <v>63376.22</v>
      </c>
      <c r="H33" s="53">
        <v>63376.22</v>
      </c>
      <c r="I33" s="53">
        <v>0</v>
      </c>
      <c r="J33" s="53">
        <v>0</v>
      </c>
      <c r="K33" s="368">
        <f t="shared" si="2"/>
        <v>-21765.370000000003</v>
      </c>
      <c r="L33" s="52">
        <v>0</v>
      </c>
      <c r="M33" s="53">
        <v>0</v>
      </c>
      <c r="N33" s="368">
        <f t="shared" si="3"/>
        <v>0</v>
      </c>
      <c r="O33" s="619">
        <v>0</v>
      </c>
      <c r="P33" s="619">
        <f t="shared" si="6"/>
        <v>-21765.370000000003</v>
      </c>
      <c r="Q33" s="52">
        <v>0</v>
      </c>
      <c r="R33" s="368">
        <v>0</v>
      </c>
      <c r="S33" s="53">
        <v>0</v>
      </c>
      <c r="T33" s="54">
        <v>0</v>
      </c>
      <c r="U33" s="619">
        <f t="shared" si="7"/>
        <v>-21765.370000000003</v>
      </c>
      <c r="V33" s="107">
        <v>0</v>
      </c>
      <c r="W33" s="113">
        <f>U33-V33</f>
        <v>-21765.370000000003</v>
      </c>
      <c r="X33" s="53"/>
      <c r="Y33" s="105">
        <v>21765.37</v>
      </c>
      <c r="Z33" s="14"/>
      <c r="AA33" s="14"/>
      <c r="AB33" s="14"/>
    </row>
    <row r="34" spans="1:28" ht="14.25" customHeight="1">
      <c r="A34" s="100"/>
      <c r="B34" s="109" t="s">
        <v>92</v>
      </c>
      <c r="C34" s="52">
        <f t="shared" si="0"/>
        <v>41610.85</v>
      </c>
      <c r="D34" s="352">
        <v>41610.85</v>
      </c>
      <c r="E34" s="74"/>
      <c r="F34" s="352"/>
      <c r="G34" s="62">
        <f>SUM(H34:J34)</f>
        <v>253599.97999999998</v>
      </c>
      <c r="H34" s="352">
        <v>251776.83</v>
      </c>
      <c r="I34" s="74">
        <v>1823.15</v>
      </c>
      <c r="J34" s="74"/>
      <c r="K34" s="442">
        <f t="shared" si="2"/>
        <v>-211989.12999999998</v>
      </c>
      <c r="L34" s="365">
        <v>211989.13</v>
      </c>
      <c r="M34" s="352"/>
      <c r="N34" s="368">
        <f t="shared" si="3"/>
        <v>211989.13</v>
      </c>
      <c r="O34" s="620"/>
      <c r="P34" s="639">
        <f t="shared" si="6"/>
        <v>2.9103830456733704E-11</v>
      </c>
      <c r="Q34" s="666"/>
      <c r="R34" s="72"/>
      <c r="S34" s="75"/>
      <c r="T34" s="73"/>
      <c r="U34" s="619">
        <f t="shared" si="7"/>
        <v>2.9103830456733704E-11</v>
      </c>
      <c r="V34" s="75"/>
      <c r="W34" s="107">
        <f>U34-V34</f>
        <v>2.9103830456733704E-11</v>
      </c>
      <c r="X34" s="70"/>
      <c r="Y34" s="72"/>
      <c r="Z34" s="14"/>
      <c r="AA34" s="14"/>
      <c r="AB34" s="14"/>
    </row>
    <row r="35" spans="1:28" ht="14.25" customHeight="1">
      <c r="A35" s="263">
        <v>10</v>
      </c>
      <c r="B35" s="163" t="s">
        <v>50</v>
      </c>
      <c r="C35" s="264">
        <f t="shared" si="0"/>
        <v>6653972.11</v>
      </c>
      <c r="D35" s="265">
        <v>3512069.49</v>
      </c>
      <c r="E35" s="265">
        <v>3141902.62</v>
      </c>
      <c r="F35" s="265">
        <v>0</v>
      </c>
      <c r="G35" s="266">
        <f t="shared" si="8"/>
        <v>6597557.37</v>
      </c>
      <c r="H35" s="265">
        <v>3219203.88</v>
      </c>
      <c r="I35" s="265">
        <v>3378353.49</v>
      </c>
      <c r="J35" s="265">
        <v>0</v>
      </c>
      <c r="K35" s="267">
        <f t="shared" si="2"/>
        <v>56414.74000000022</v>
      </c>
      <c r="L35" s="268">
        <v>352527.05</v>
      </c>
      <c r="M35" s="311">
        <v>99798.61</v>
      </c>
      <c r="N35" s="267">
        <f t="shared" si="3"/>
        <v>252728.44</v>
      </c>
      <c r="O35" s="650">
        <v>120889.45</v>
      </c>
      <c r="P35" s="651">
        <f t="shared" si="6"/>
        <v>188253.7300000002</v>
      </c>
      <c r="Q35" s="268">
        <v>32489.97</v>
      </c>
      <c r="R35" s="667">
        <v>1897.56</v>
      </c>
      <c r="S35" s="269">
        <v>45.34</v>
      </c>
      <c r="T35" s="686">
        <v>218.11</v>
      </c>
      <c r="U35" s="687">
        <f t="shared" si="7"/>
        <v>218673.37000000023</v>
      </c>
      <c r="V35" s="271">
        <v>140</v>
      </c>
      <c r="W35" s="164">
        <f t="shared" si="9"/>
        <v>218533.37000000023</v>
      </c>
      <c r="X35" s="269">
        <v>218533.37</v>
      </c>
      <c r="Y35" s="270"/>
      <c r="Z35" s="14"/>
      <c r="AA35" s="14"/>
      <c r="AB35" s="14"/>
    </row>
    <row r="36" spans="1:28" ht="14.25" customHeight="1">
      <c r="A36" s="272">
        <v>11</v>
      </c>
      <c r="B36" s="169" t="s">
        <v>51</v>
      </c>
      <c r="C36" s="273">
        <f t="shared" si="0"/>
        <v>1408895.04</v>
      </c>
      <c r="D36" s="274">
        <v>490666.29</v>
      </c>
      <c r="E36" s="274">
        <v>918228.75</v>
      </c>
      <c r="F36" s="274">
        <v>0</v>
      </c>
      <c r="G36" s="274">
        <f t="shared" si="8"/>
        <v>1253195.95</v>
      </c>
      <c r="H36" s="274">
        <v>334967.2</v>
      </c>
      <c r="I36" s="274">
        <v>918228.75</v>
      </c>
      <c r="J36" s="274">
        <v>0</v>
      </c>
      <c r="K36" s="275">
        <f t="shared" si="2"/>
        <v>155699.09000000008</v>
      </c>
      <c r="L36" s="273">
        <v>0</v>
      </c>
      <c r="M36" s="274">
        <v>0</v>
      </c>
      <c r="N36" s="275">
        <f t="shared" si="3"/>
        <v>0</v>
      </c>
      <c r="O36" s="652">
        <v>87491.42</v>
      </c>
      <c r="P36" s="653">
        <f t="shared" si="6"/>
        <v>68207.67000000009</v>
      </c>
      <c r="Q36" s="273">
        <v>10184.17</v>
      </c>
      <c r="R36" s="275">
        <v>17711.47</v>
      </c>
      <c r="S36" s="274">
        <v>42.5</v>
      </c>
      <c r="T36" s="688">
        <v>25.2</v>
      </c>
      <c r="U36" s="689">
        <f t="shared" si="7"/>
        <v>60697.670000000086</v>
      </c>
      <c r="V36" s="392">
        <v>0</v>
      </c>
      <c r="W36" s="170">
        <f t="shared" si="9"/>
        <v>60697.670000000086</v>
      </c>
      <c r="X36" s="274">
        <v>60697.67</v>
      </c>
      <c r="Y36" s="275"/>
      <c r="Z36" s="14"/>
      <c r="AA36" s="14"/>
      <c r="AB36" s="14"/>
    </row>
    <row r="37" spans="1:28" ht="14.25" customHeight="1">
      <c r="A37" s="223">
        <v>12</v>
      </c>
      <c r="B37" s="276" t="s">
        <v>52</v>
      </c>
      <c r="C37" s="277">
        <f t="shared" si="0"/>
        <v>3463513.76</v>
      </c>
      <c r="D37" s="225">
        <v>978193.74</v>
      </c>
      <c r="E37" s="225">
        <v>2308772.57</v>
      </c>
      <c r="F37" s="225">
        <v>176547.45</v>
      </c>
      <c r="G37" s="278">
        <f t="shared" si="8"/>
        <v>2850768.4699999997</v>
      </c>
      <c r="H37" s="225">
        <v>559445.08</v>
      </c>
      <c r="I37" s="225">
        <v>1780740.05</v>
      </c>
      <c r="J37" s="279">
        <v>510583.34</v>
      </c>
      <c r="K37" s="226">
        <f t="shared" si="2"/>
        <v>612745.29</v>
      </c>
      <c r="L37" s="224">
        <v>0</v>
      </c>
      <c r="M37" s="225">
        <v>0</v>
      </c>
      <c r="N37" s="226">
        <f t="shared" si="3"/>
        <v>0</v>
      </c>
      <c r="O37" s="654">
        <v>340006.36</v>
      </c>
      <c r="P37" s="655">
        <f t="shared" si="6"/>
        <v>272738.93000000005</v>
      </c>
      <c r="Q37" s="224">
        <v>421262.22</v>
      </c>
      <c r="R37" s="226">
        <v>394232.29</v>
      </c>
      <c r="S37" s="225">
        <v>9.82</v>
      </c>
      <c r="T37" s="690">
        <v>3006.12</v>
      </c>
      <c r="U37" s="691">
        <f t="shared" si="7"/>
        <v>296772.56000000006</v>
      </c>
      <c r="V37" s="676">
        <v>221</v>
      </c>
      <c r="W37" s="227">
        <f t="shared" si="9"/>
        <v>296551.56000000006</v>
      </c>
      <c r="X37" s="228">
        <v>296551.56</v>
      </c>
      <c r="Y37" s="280"/>
      <c r="Z37" s="14"/>
      <c r="AA37" s="14"/>
      <c r="AB37" s="14"/>
    </row>
    <row r="38" spans="1:28" ht="14.25" customHeight="1">
      <c r="A38" s="287">
        <v>13</v>
      </c>
      <c r="B38" s="180" t="s">
        <v>53</v>
      </c>
      <c r="C38" s="282">
        <f t="shared" si="0"/>
        <v>11272733.64</v>
      </c>
      <c r="D38" s="283">
        <v>241075.15</v>
      </c>
      <c r="E38" s="283">
        <v>9132531.97</v>
      </c>
      <c r="F38" s="283">
        <v>1899126.52</v>
      </c>
      <c r="G38" s="283">
        <f t="shared" si="8"/>
        <v>10974759.47</v>
      </c>
      <c r="H38" s="283">
        <v>241075.15</v>
      </c>
      <c r="I38" s="283">
        <v>10733684.32</v>
      </c>
      <c r="J38" s="284">
        <v>0</v>
      </c>
      <c r="K38" s="285">
        <f t="shared" si="2"/>
        <v>297974.1699999999</v>
      </c>
      <c r="L38" s="282">
        <v>1219298.48</v>
      </c>
      <c r="M38" s="283">
        <v>776854.06</v>
      </c>
      <c r="N38" s="285">
        <f t="shared" si="3"/>
        <v>442444.4199999999</v>
      </c>
      <c r="O38" s="656">
        <v>20715.6</v>
      </c>
      <c r="P38" s="657">
        <f t="shared" si="6"/>
        <v>719702.9899999999</v>
      </c>
      <c r="Q38" s="282">
        <v>66570.03</v>
      </c>
      <c r="R38" s="285">
        <v>51222.43</v>
      </c>
      <c r="S38" s="283">
        <v>322755.31</v>
      </c>
      <c r="T38" s="692">
        <v>459666.82</v>
      </c>
      <c r="U38" s="693">
        <f t="shared" si="7"/>
        <v>598139.0799999998</v>
      </c>
      <c r="V38" s="286">
        <v>106738</v>
      </c>
      <c r="W38" s="286">
        <f t="shared" si="9"/>
        <v>491401.07999999984</v>
      </c>
      <c r="X38" s="283">
        <v>491401.08</v>
      </c>
      <c r="Y38" s="285"/>
      <c r="Z38" s="14"/>
      <c r="AA38" s="14"/>
      <c r="AB38" s="14"/>
    </row>
    <row r="39" spans="1:28" ht="14.25" customHeight="1">
      <c r="A39" s="288">
        <v>14</v>
      </c>
      <c r="B39" s="161" t="s">
        <v>54</v>
      </c>
      <c r="C39" s="289">
        <f t="shared" si="0"/>
        <v>16914513.52</v>
      </c>
      <c r="D39" s="290">
        <f>D40+D41-D42</f>
        <v>2441656.47</v>
      </c>
      <c r="E39" s="290">
        <f>E40+E41-E42</f>
        <v>13173402.219999999</v>
      </c>
      <c r="F39" s="290">
        <f>F40+F41-F42</f>
        <v>1299454.83</v>
      </c>
      <c r="G39" s="290">
        <f t="shared" si="8"/>
        <v>17886536.56</v>
      </c>
      <c r="H39" s="290">
        <f>H40+H41-H42</f>
        <v>2223653.24</v>
      </c>
      <c r="I39" s="290">
        <f>I40+I41-I42</f>
        <v>15503708.55</v>
      </c>
      <c r="J39" s="290">
        <f aca="true" t="shared" si="16" ref="J39:P39">J40+J41-J42</f>
        <v>159174.77000000002</v>
      </c>
      <c r="K39" s="290">
        <f t="shared" si="16"/>
        <v>-972023.0400000002</v>
      </c>
      <c r="L39" s="290">
        <f t="shared" si="16"/>
        <v>3936034.3</v>
      </c>
      <c r="M39" s="290">
        <f t="shared" si="16"/>
        <v>1178766.6800000002</v>
      </c>
      <c r="N39" s="291">
        <f t="shared" si="3"/>
        <v>2757267.6199999996</v>
      </c>
      <c r="O39" s="636">
        <f t="shared" si="16"/>
        <v>539260.13</v>
      </c>
      <c r="P39" s="636">
        <f t="shared" si="16"/>
        <v>1245984.4500000002</v>
      </c>
      <c r="Q39" s="289">
        <f aca="true" t="shared" si="17" ref="Q39:V39">Q40+Q41-Q42</f>
        <v>349360.01999999996</v>
      </c>
      <c r="R39" s="291">
        <f t="shared" si="17"/>
        <v>26734.23</v>
      </c>
      <c r="S39" s="290">
        <f t="shared" si="17"/>
        <v>1845.6299999999999</v>
      </c>
      <c r="T39" s="671">
        <f t="shared" si="17"/>
        <v>789.61</v>
      </c>
      <c r="U39" s="671">
        <f t="shared" si="17"/>
        <v>1569666.26</v>
      </c>
      <c r="V39" s="629">
        <f t="shared" si="17"/>
        <v>0</v>
      </c>
      <c r="W39" s="293">
        <f t="shared" si="9"/>
        <v>1569666.26</v>
      </c>
      <c r="X39" s="292">
        <f>X41+X40-Y41</f>
        <v>1569666.2599999998</v>
      </c>
      <c r="Y39" s="294"/>
      <c r="Z39" s="14"/>
      <c r="AA39" s="14"/>
      <c r="AB39" s="14"/>
    </row>
    <row r="40" spans="1:28" ht="14.25" customHeight="1">
      <c r="A40" s="100"/>
      <c r="B40" s="92" t="s">
        <v>36</v>
      </c>
      <c r="C40" s="52">
        <f t="shared" si="0"/>
        <v>16843468.32</v>
      </c>
      <c r="D40" s="53">
        <v>2441656.47</v>
      </c>
      <c r="E40" s="53">
        <v>13102357.02</v>
      </c>
      <c r="F40" s="53">
        <v>1299454.83</v>
      </c>
      <c r="G40" s="53">
        <f t="shared" si="8"/>
        <v>17745397.98</v>
      </c>
      <c r="H40" s="53">
        <v>2223653.24</v>
      </c>
      <c r="I40" s="53">
        <v>15435345.17</v>
      </c>
      <c r="J40" s="54">
        <v>86399.57</v>
      </c>
      <c r="K40" s="55">
        <f aca="true" t="shared" si="18" ref="K40:K46">C40-G40</f>
        <v>-901929.6600000001</v>
      </c>
      <c r="L40" s="52">
        <v>2537950</v>
      </c>
      <c r="M40" s="53">
        <v>25634.61</v>
      </c>
      <c r="N40" s="56">
        <f t="shared" si="3"/>
        <v>2512315.39</v>
      </c>
      <c r="O40" s="619">
        <v>303347.61</v>
      </c>
      <c r="P40" s="619">
        <f t="shared" si="6"/>
        <v>1307038.12</v>
      </c>
      <c r="Q40" s="52">
        <v>338326.98</v>
      </c>
      <c r="R40" s="368">
        <v>26734.22</v>
      </c>
      <c r="S40" s="53">
        <v>1831.27</v>
      </c>
      <c r="T40" s="54">
        <v>0.02</v>
      </c>
      <c r="U40" s="619">
        <f t="shared" si="7"/>
        <v>1620462.1300000001</v>
      </c>
      <c r="V40" s="107">
        <v>0</v>
      </c>
      <c r="W40" s="113">
        <f t="shared" si="9"/>
        <v>1620462.1300000001</v>
      </c>
      <c r="X40" s="106">
        <v>1620462.13</v>
      </c>
      <c r="Y40" s="105"/>
      <c r="Z40" s="14"/>
      <c r="AA40" s="14"/>
      <c r="AB40" s="14"/>
    </row>
    <row r="41" spans="1:28" ht="14.25" customHeight="1">
      <c r="A41" s="100"/>
      <c r="B41" s="94" t="s">
        <v>20</v>
      </c>
      <c r="C41" s="52">
        <f t="shared" si="0"/>
        <v>71045.2</v>
      </c>
      <c r="D41" s="60">
        <v>0</v>
      </c>
      <c r="E41" s="60">
        <v>71045.2</v>
      </c>
      <c r="F41" s="60">
        <v>0</v>
      </c>
      <c r="G41" s="53">
        <f>SUM(H41:J41)</f>
        <v>141138.58000000002</v>
      </c>
      <c r="H41" s="62">
        <v>0</v>
      </c>
      <c r="I41" s="62">
        <v>68363.38</v>
      </c>
      <c r="J41" s="68">
        <v>72775.2</v>
      </c>
      <c r="K41" s="55">
        <f t="shared" si="18"/>
        <v>-70093.38000000002</v>
      </c>
      <c r="L41" s="52">
        <v>1398084.3</v>
      </c>
      <c r="M41" s="53">
        <v>1153132.07</v>
      </c>
      <c r="N41" s="56">
        <f t="shared" si="3"/>
        <v>244952.22999999998</v>
      </c>
      <c r="O41" s="619">
        <v>235912.52</v>
      </c>
      <c r="P41" s="619">
        <f t="shared" si="6"/>
        <v>-61053.67000000001</v>
      </c>
      <c r="Q41" s="52">
        <v>11033.04</v>
      </c>
      <c r="R41" s="368">
        <v>0.01</v>
      </c>
      <c r="S41" s="53">
        <v>14.36</v>
      </c>
      <c r="T41" s="54">
        <v>789.59</v>
      </c>
      <c r="U41" s="619">
        <f t="shared" si="7"/>
        <v>-50795.87000000001</v>
      </c>
      <c r="V41" s="107">
        <v>0</v>
      </c>
      <c r="W41" s="113">
        <f t="shared" si="9"/>
        <v>-50795.87000000001</v>
      </c>
      <c r="X41" s="106"/>
      <c r="Y41" s="105">
        <v>50795.87</v>
      </c>
      <c r="Z41" s="14"/>
      <c r="AA41" s="14"/>
      <c r="AB41" s="14"/>
    </row>
    <row r="42" spans="1:28" ht="14.25" customHeight="1">
      <c r="A42" s="100"/>
      <c r="B42" s="91" t="s">
        <v>58</v>
      </c>
      <c r="C42" s="52">
        <f t="shared" si="0"/>
        <v>0</v>
      </c>
      <c r="D42" s="60"/>
      <c r="E42" s="60"/>
      <c r="F42" s="60"/>
      <c r="G42" s="53">
        <f>SUM(H42:J42)</f>
        <v>0</v>
      </c>
      <c r="H42" s="53"/>
      <c r="I42" s="54"/>
      <c r="J42" s="68">
        <v>0</v>
      </c>
      <c r="K42" s="55">
        <f t="shared" si="18"/>
        <v>0</v>
      </c>
      <c r="L42" s="52"/>
      <c r="M42" s="53"/>
      <c r="N42" s="56">
        <f t="shared" si="3"/>
        <v>0</v>
      </c>
      <c r="O42" s="619"/>
      <c r="P42" s="619">
        <f t="shared" si="6"/>
        <v>0</v>
      </c>
      <c r="Q42" s="52"/>
      <c r="R42" s="368"/>
      <c r="S42" s="53"/>
      <c r="T42" s="54"/>
      <c r="U42" s="619">
        <f t="shared" si="7"/>
        <v>0</v>
      </c>
      <c r="V42" s="107">
        <v>0</v>
      </c>
      <c r="W42" s="113">
        <f>U42-V42</f>
        <v>0</v>
      </c>
      <c r="X42" s="106"/>
      <c r="Y42" s="105"/>
      <c r="Z42" s="14"/>
      <c r="AA42" s="14"/>
      <c r="AB42" s="14"/>
    </row>
    <row r="43" spans="1:28" ht="14.25" customHeight="1">
      <c r="A43" s="329">
        <v>15</v>
      </c>
      <c r="B43" s="323" t="s">
        <v>49</v>
      </c>
      <c r="C43" s="330">
        <f t="shared" si="0"/>
        <v>2327591.83</v>
      </c>
      <c r="D43" s="331">
        <v>1453874.56</v>
      </c>
      <c r="E43" s="331">
        <v>873717.27</v>
      </c>
      <c r="F43" s="331">
        <v>0</v>
      </c>
      <c r="G43" s="331">
        <f t="shared" si="8"/>
        <v>2179698.34</v>
      </c>
      <c r="H43" s="331">
        <v>1055478.66</v>
      </c>
      <c r="I43" s="331">
        <v>1124219.68</v>
      </c>
      <c r="J43" s="332">
        <v>0</v>
      </c>
      <c r="K43" s="333">
        <f t="shared" si="18"/>
        <v>147893.49000000022</v>
      </c>
      <c r="L43" s="330">
        <v>1195653.25</v>
      </c>
      <c r="M43" s="334">
        <v>646759.53</v>
      </c>
      <c r="N43" s="335">
        <f t="shared" si="3"/>
        <v>548893.72</v>
      </c>
      <c r="O43" s="637">
        <v>313843.73</v>
      </c>
      <c r="P43" s="658">
        <f t="shared" si="6"/>
        <v>382943.4800000002</v>
      </c>
      <c r="Q43" s="668">
        <v>46818.87</v>
      </c>
      <c r="R43" s="333">
        <v>28537.32</v>
      </c>
      <c r="S43" s="334">
        <v>0</v>
      </c>
      <c r="T43" s="672">
        <v>1443.91</v>
      </c>
      <c r="U43" s="658">
        <f t="shared" si="7"/>
        <v>399781.1200000002</v>
      </c>
      <c r="V43" s="336">
        <v>0</v>
      </c>
      <c r="W43" s="336">
        <f t="shared" si="9"/>
        <v>399781.1200000002</v>
      </c>
      <c r="X43" s="331">
        <v>399781.12</v>
      </c>
      <c r="Y43" s="335"/>
      <c r="Z43" s="14"/>
      <c r="AA43" s="14"/>
      <c r="AB43" s="14"/>
    </row>
    <row r="44" spans="1:28" ht="14.25" customHeight="1">
      <c r="A44" s="343">
        <v>16</v>
      </c>
      <c r="B44" s="337" t="s">
        <v>55</v>
      </c>
      <c r="C44" s="344">
        <f t="shared" si="0"/>
        <v>10631916.570000002</v>
      </c>
      <c r="D44" s="724">
        <v>956357.14</v>
      </c>
      <c r="E44" s="724">
        <v>9168972.38</v>
      </c>
      <c r="F44" s="724">
        <v>506587.05</v>
      </c>
      <c r="G44" s="345">
        <f t="shared" si="8"/>
        <v>10865074.88</v>
      </c>
      <c r="H44" s="724">
        <v>815434.23</v>
      </c>
      <c r="I44" s="724">
        <v>10049640.65</v>
      </c>
      <c r="J44" s="730">
        <v>0</v>
      </c>
      <c r="K44" s="346">
        <f t="shared" si="18"/>
        <v>-233158.30999999866</v>
      </c>
      <c r="L44" s="734">
        <v>1661798.96</v>
      </c>
      <c r="M44" s="735">
        <v>791722.65</v>
      </c>
      <c r="N44" s="347">
        <f t="shared" si="3"/>
        <v>870076.3099999999</v>
      </c>
      <c r="O44" s="736">
        <v>172032.94</v>
      </c>
      <c r="P44" s="659">
        <f t="shared" si="6"/>
        <v>464885.0600000013</v>
      </c>
      <c r="Q44" s="740">
        <v>562224</v>
      </c>
      <c r="R44" s="741">
        <v>229010.68</v>
      </c>
      <c r="S44" s="735">
        <v>262.64</v>
      </c>
      <c r="T44" s="673">
        <v>6826.58</v>
      </c>
      <c r="U44" s="659">
        <f t="shared" si="7"/>
        <v>791534.4400000013</v>
      </c>
      <c r="V44" s="348">
        <v>0</v>
      </c>
      <c r="W44" s="348">
        <f t="shared" si="9"/>
        <v>791534.4400000013</v>
      </c>
      <c r="X44" s="345">
        <v>791534.44</v>
      </c>
      <c r="Y44" s="347"/>
      <c r="Z44" s="14"/>
      <c r="AA44" s="14"/>
      <c r="AB44" s="14"/>
    </row>
    <row r="45" spans="1:28" ht="14.25" customHeight="1">
      <c r="A45" s="295">
        <v>17</v>
      </c>
      <c r="B45" s="187" t="s">
        <v>56</v>
      </c>
      <c r="C45" s="727">
        <f t="shared" si="0"/>
        <v>6102844.859999999</v>
      </c>
      <c r="D45" s="728">
        <v>455672.96</v>
      </c>
      <c r="E45" s="728">
        <v>5359470.18</v>
      </c>
      <c r="F45" s="728">
        <v>287701.72</v>
      </c>
      <c r="G45" s="729">
        <f t="shared" si="8"/>
        <v>6328330.79</v>
      </c>
      <c r="H45" s="732">
        <v>103388.87</v>
      </c>
      <c r="I45" s="745">
        <v>5225273.56</v>
      </c>
      <c r="J45" s="732">
        <v>999668.36</v>
      </c>
      <c r="K45" s="733">
        <f t="shared" si="18"/>
        <v>-225485.93000000063</v>
      </c>
      <c r="L45" s="745">
        <v>1038350.7</v>
      </c>
      <c r="M45" s="732">
        <v>541668.63</v>
      </c>
      <c r="N45" s="729">
        <f t="shared" si="3"/>
        <v>496682.06999999995</v>
      </c>
      <c r="O45" s="732">
        <v>230205.12</v>
      </c>
      <c r="P45" s="738">
        <f t="shared" si="6"/>
        <v>40991.01999999932</v>
      </c>
      <c r="Q45" s="732">
        <v>402167.75</v>
      </c>
      <c r="R45" s="732">
        <v>7857.1</v>
      </c>
      <c r="S45" s="732">
        <v>37.03</v>
      </c>
      <c r="T45" s="739">
        <v>0</v>
      </c>
      <c r="U45" s="660">
        <f t="shared" si="7"/>
        <v>435338.6999999994</v>
      </c>
      <c r="V45" s="298">
        <v>0</v>
      </c>
      <c r="W45" s="298">
        <f t="shared" si="9"/>
        <v>435338.6999999994</v>
      </c>
      <c r="X45" s="296">
        <v>435338.7</v>
      </c>
      <c r="Y45" s="297"/>
      <c r="Z45" s="14"/>
      <c r="AA45" s="14"/>
      <c r="AB45" s="14"/>
    </row>
    <row r="46" spans="1:28" ht="14.25" customHeight="1" thickBot="1">
      <c r="A46" s="299">
        <v>18</v>
      </c>
      <c r="B46" s="193" t="s">
        <v>57</v>
      </c>
      <c r="C46" s="300">
        <f t="shared" si="0"/>
        <v>2580326.63</v>
      </c>
      <c r="D46" s="725">
        <v>1227122.5</v>
      </c>
      <c r="E46" s="726">
        <v>1353204.13</v>
      </c>
      <c r="F46" s="301">
        <v>0</v>
      </c>
      <c r="G46" s="302">
        <f t="shared" si="8"/>
        <v>2352134.37</v>
      </c>
      <c r="H46" s="731">
        <v>1074663.88</v>
      </c>
      <c r="I46" s="731">
        <v>1277470.49</v>
      </c>
      <c r="J46" s="301">
        <v>0</v>
      </c>
      <c r="K46" s="303">
        <f t="shared" si="18"/>
        <v>228192.25999999978</v>
      </c>
      <c r="L46" s="300">
        <v>35837.53</v>
      </c>
      <c r="M46" s="304">
        <v>27589.6</v>
      </c>
      <c r="N46" s="305">
        <f t="shared" si="3"/>
        <v>8247.93</v>
      </c>
      <c r="O46" s="737">
        <v>0</v>
      </c>
      <c r="P46" s="661">
        <f t="shared" si="6"/>
        <v>236440.18999999977</v>
      </c>
      <c r="Q46" s="742">
        <v>30121.1</v>
      </c>
      <c r="R46" s="743">
        <v>610.31</v>
      </c>
      <c r="S46" s="744">
        <v>3.37</v>
      </c>
      <c r="T46" s="694">
        <v>2068.86</v>
      </c>
      <c r="U46" s="661">
        <f t="shared" si="7"/>
        <v>263885.48999999976</v>
      </c>
      <c r="V46" s="306">
        <v>0</v>
      </c>
      <c r="W46" s="357">
        <f t="shared" si="9"/>
        <v>263885.48999999976</v>
      </c>
      <c r="X46" s="356">
        <v>263885.49</v>
      </c>
      <c r="Y46" s="307"/>
      <c r="Z46" s="14"/>
      <c r="AA46" s="14"/>
      <c r="AB46" s="14"/>
    </row>
    <row r="47" spans="1:28" ht="20.25" customHeight="1" thickBot="1">
      <c r="A47" s="763" t="s">
        <v>37</v>
      </c>
      <c r="B47" s="764"/>
      <c r="C47" s="308">
        <f aca="true" t="shared" si="19" ref="C47:Y47">C8+C14+C15+C16+C23+C24+C25+C29+C30+C35+C36+C37+C38+C39+C43+C44+C45+C46</f>
        <v>132775097.56</v>
      </c>
      <c r="D47" s="308">
        <f t="shared" si="19"/>
        <v>48837244.57000001</v>
      </c>
      <c r="E47" s="308">
        <f t="shared" si="19"/>
        <v>77759841.04999998</v>
      </c>
      <c r="F47" s="308">
        <f t="shared" si="19"/>
        <v>6178011.9399999995</v>
      </c>
      <c r="G47" s="308">
        <f t="shared" si="19"/>
        <v>127276783.63000001</v>
      </c>
      <c r="H47" s="308">
        <f t="shared" si="19"/>
        <v>39660255.04999999</v>
      </c>
      <c r="I47" s="308">
        <f t="shared" si="19"/>
        <v>84162111.71000001</v>
      </c>
      <c r="J47" s="308">
        <f t="shared" si="19"/>
        <v>3454416.87</v>
      </c>
      <c r="K47" s="308">
        <f t="shared" si="19"/>
        <v>5498313.930000004</v>
      </c>
      <c r="L47" s="308">
        <f t="shared" si="19"/>
        <v>23457532.71</v>
      </c>
      <c r="M47" s="308">
        <f t="shared" si="19"/>
        <v>15282382.769999998</v>
      </c>
      <c r="N47" s="308">
        <f t="shared" si="19"/>
        <v>8175149.9399999995</v>
      </c>
      <c r="O47" s="355">
        <f t="shared" si="19"/>
        <v>8385798.609999999</v>
      </c>
      <c r="P47" s="355">
        <f t="shared" si="19"/>
        <v>5287665.260000004</v>
      </c>
      <c r="Q47" s="308">
        <f t="shared" si="19"/>
        <v>6630274.289999999</v>
      </c>
      <c r="R47" s="355">
        <f t="shared" si="19"/>
        <v>3364915.1800000006</v>
      </c>
      <c r="S47" s="308">
        <f t="shared" si="19"/>
        <v>382727.87000000005</v>
      </c>
      <c r="T47" s="674">
        <f t="shared" si="19"/>
        <v>703504.13</v>
      </c>
      <c r="U47" s="355">
        <f t="shared" si="19"/>
        <v>8232248.110000003</v>
      </c>
      <c r="V47" s="630">
        <f t="shared" si="19"/>
        <v>170853.95</v>
      </c>
      <c r="W47" s="354">
        <f t="shared" si="19"/>
        <v>8061394.160000004</v>
      </c>
      <c r="X47" s="308">
        <f t="shared" si="19"/>
        <v>8707113.959999999</v>
      </c>
      <c r="Y47" s="355">
        <f t="shared" si="19"/>
        <v>645719.8</v>
      </c>
      <c r="Z47" s="116"/>
      <c r="AA47" s="80"/>
      <c r="AB47" s="14"/>
    </row>
    <row r="48" spans="2:25" ht="15">
      <c r="B48" s="16"/>
      <c r="G48" s="17"/>
      <c r="H48" s="18"/>
      <c r="I48" s="78"/>
      <c r="J48" s="310"/>
      <c r="K48" s="20"/>
      <c r="L48" s="21"/>
      <c r="M48" s="18"/>
      <c r="N48" s="18"/>
      <c r="W48" s="23"/>
      <c r="X48" s="23"/>
      <c r="Y48" s="23"/>
    </row>
    <row r="49" spans="1:23" ht="15">
      <c r="A49" s="313" t="s">
        <v>101</v>
      </c>
      <c r="B49" s="24"/>
      <c r="C49" s="21"/>
      <c r="D49" s="21"/>
      <c r="E49" s="21"/>
      <c r="F49" s="21"/>
      <c r="G49" s="17"/>
      <c r="H49" s="18"/>
      <c r="I49" s="78"/>
      <c r="J49" s="78"/>
      <c r="K49" s="26"/>
      <c r="L49" s="27"/>
      <c r="M49" s="45"/>
      <c r="N49" s="18"/>
      <c r="W49" s="28"/>
    </row>
    <row r="50" spans="1:26" ht="15">
      <c r="A50" s="313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819"/>
      <c r="Y50" s="21"/>
      <c r="Z50" s="21"/>
    </row>
    <row r="51" spans="1:25" ht="15">
      <c r="A51" s="19"/>
      <c r="B51" s="20"/>
      <c r="C51" s="21"/>
      <c r="D51" s="21"/>
      <c r="E51" s="21"/>
      <c r="F51" s="22"/>
      <c r="G51" s="17"/>
      <c r="H51" s="18"/>
      <c r="I51" s="18"/>
      <c r="J51" s="25"/>
      <c r="K51" s="26"/>
      <c r="L51" s="27"/>
      <c r="M51" s="45"/>
      <c r="N51" s="18"/>
      <c r="X51" s="43"/>
      <c r="Y51" s="43"/>
    </row>
    <row r="52" spans="1:24" ht="18.75" customHeight="1">
      <c r="A52" s="25"/>
      <c r="B52" s="26"/>
      <c r="C52" s="27" t="s">
        <v>34</v>
      </c>
      <c r="D52" s="807"/>
      <c r="E52" s="807"/>
      <c r="F52" s="807"/>
      <c r="G52" s="28"/>
      <c r="H52" s="28"/>
      <c r="I52" s="28"/>
      <c r="J52" s="25"/>
      <c r="K52" s="26"/>
      <c r="L52" s="27"/>
      <c r="M52" s="45"/>
      <c r="N52" s="30"/>
      <c r="O52" s="28"/>
      <c r="P52" s="28"/>
      <c r="W52" s="23"/>
      <c r="X52" s="43"/>
    </row>
    <row r="53" spans="1:23" ht="30" customHeight="1">
      <c r="A53" s="25"/>
      <c r="B53" s="26"/>
      <c r="C53" s="27"/>
      <c r="D53" s="351"/>
      <c r="E53" s="351"/>
      <c r="F53" s="351"/>
      <c r="G53" s="28"/>
      <c r="H53" s="28"/>
      <c r="I53" s="28"/>
      <c r="J53" s="25"/>
      <c r="K53" s="26"/>
      <c r="L53" s="27"/>
      <c r="M53" s="45"/>
      <c r="N53" s="30"/>
      <c r="O53" s="28"/>
      <c r="P53" s="28"/>
      <c r="W53" s="23"/>
    </row>
    <row r="54" spans="1:16" ht="30" customHeight="1">
      <c r="A54" s="25"/>
      <c r="B54" s="26"/>
      <c r="C54" s="27"/>
      <c r="D54" s="351"/>
      <c r="E54" s="351"/>
      <c r="F54" s="351"/>
      <c r="G54" s="28"/>
      <c r="H54" s="28"/>
      <c r="I54" s="28"/>
      <c r="J54" s="25"/>
      <c r="K54" s="26"/>
      <c r="L54" s="27"/>
      <c r="M54" s="32"/>
      <c r="N54" s="31"/>
      <c r="O54" s="28"/>
      <c r="P54" s="28"/>
    </row>
    <row r="55" spans="1:16" ht="18.75" customHeight="1">
      <c r="A55" s="25"/>
      <c r="B55" s="33"/>
      <c r="C55" s="33"/>
      <c r="D55" s="351"/>
      <c r="E55" s="351"/>
      <c r="F55" s="351"/>
      <c r="G55" s="28"/>
      <c r="H55" s="28"/>
      <c r="I55" s="28"/>
      <c r="J55" s="25"/>
      <c r="K55" s="26"/>
      <c r="L55" s="27"/>
      <c r="M55" s="45"/>
      <c r="N55" s="31"/>
      <c r="O55" s="28"/>
      <c r="P55" s="28"/>
    </row>
    <row r="56" spans="1:16" ht="21" customHeight="1">
      <c r="A56" s="25"/>
      <c r="B56" s="26"/>
      <c r="C56" s="27"/>
      <c r="D56" s="46"/>
      <c r="E56" s="46"/>
      <c r="F56" s="46"/>
      <c r="G56" s="28"/>
      <c r="H56" s="28"/>
      <c r="I56" s="28"/>
      <c r="J56" s="25"/>
      <c r="K56" s="26"/>
      <c r="L56" s="27"/>
      <c r="M56" s="45"/>
      <c r="N56" s="31"/>
      <c r="O56" s="28"/>
      <c r="P56" s="28"/>
    </row>
    <row r="57" spans="1:16" ht="30" customHeight="1">
      <c r="A57" s="25"/>
      <c r="B57" s="26"/>
      <c r="C57" s="27"/>
      <c r="D57" s="351"/>
      <c r="E57" s="351"/>
      <c r="F57" s="351"/>
      <c r="G57" s="28"/>
      <c r="H57" s="28"/>
      <c r="I57" s="28"/>
      <c r="J57" s="19"/>
      <c r="K57" s="33"/>
      <c r="L57" s="32"/>
      <c r="M57" s="32"/>
      <c r="N57" s="29"/>
      <c r="O57" s="29"/>
      <c r="P57" s="29"/>
    </row>
    <row r="58" spans="1:16" ht="30" customHeight="1">
      <c r="A58" s="25"/>
      <c r="B58" s="33"/>
      <c r="C58" s="33"/>
      <c r="D58" s="351"/>
      <c r="E58" s="351"/>
      <c r="F58" s="351"/>
      <c r="G58" s="28"/>
      <c r="H58" s="28"/>
      <c r="I58" s="28"/>
      <c r="J58" s="19"/>
      <c r="K58" s="33"/>
      <c r="L58" s="32"/>
      <c r="M58" s="45"/>
      <c r="N58" s="29"/>
      <c r="O58" s="29"/>
      <c r="P58" s="29"/>
    </row>
    <row r="59" spans="1:14" ht="30" customHeight="1">
      <c r="A59" s="19"/>
      <c r="B59" s="33"/>
      <c r="C59" s="33"/>
      <c r="D59" s="351"/>
      <c r="E59" s="351"/>
      <c r="F59" s="351"/>
      <c r="G59" s="18"/>
      <c r="H59" s="18"/>
      <c r="I59" s="18"/>
      <c r="J59" s="19"/>
      <c r="K59" s="34"/>
      <c r="L59" s="32"/>
      <c r="M59" s="32"/>
      <c r="N59" s="18"/>
    </row>
    <row r="60" spans="1:6" ht="30" customHeight="1">
      <c r="A60" s="19"/>
      <c r="B60" s="35"/>
      <c r="C60" s="35"/>
      <c r="D60" s="351"/>
      <c r="E60" s="351"/>
      <c r="F60" s="351"/>
    </row>
    <row r="61" spans="1:6" ht="15">
      <c r="A61" s="25"/>
      <c r="B61" s="20"/>
      <c r="C61" s="21"/>
      <c r="D61" s="21"/>
      <c r="E61" s="21"/>
      <c r="F61" s="36"/>
    </row>
    <row r="62" spans="2:6" ht="15">
      <c r="B62" s="25"/>
      <c r="C62" s="20"/>
      <c r="D62" s="21"/>
      <c r="E62" s="21"/>
      <c r="F62" s="21"/>
    </row>
    <row r="63" ht="12.75">
      <c r="B63" s="1"/>
    </row>
    <row r="64" ht="12.75">
      <c r="B64" s="1"/>
    </row>
  </sheetData>
  <sheetProtection/>
  <mergeCells count="26">
    <mergeCell ref="D52:F52"/>
    <mergeCell ref="X5:Y6"/>
    <mergeCell ref="C6:C7"/>
    <mergeCell ref="D6:F6"/>
    <mergeCell ref="G6:G7"/>
    <mergeCell ref="H6:J6"/>
    <mergeCell ref="K6:K7"/>
    <mergeCell ref="W5:W7"/>
    <mergeCell ref="S6:S7"/>
    <mergeCell ref="O5:O7"/>
    <mergeCell ref="A47:B47"/>
    <mergeCell ref="A5:A7"/>
    <mergeCell ref="B5:B7"/>
    <mergeCell ref="C5:K5"/>
    <mergeCell ref="V5:V7"/>
    <mergeCell ref="U5:U7"/>
    <mergeCell ref="L5:N5"/>
    <mergeCell ref="N6:N7"/>
    <mergeCell ref="L6:L7"/>
    <mergeCell ref="M6:M7"/>
    <mergeCell ref="P5:P7"/>
    <mergeCell ref="Q5:R5"/>
    <mergeCell ref="Q6:Q7"/>
    <mergeCell ref="R6:R7"/>
    <mergeCell ref="S5:T5"/>
    <mergeCell ref="T6:T7"/>
  </mergeCells>
  <printOptions/>
  <pageMargins left="0.75" right="0.19" top="0.55" bottom="0.2" header="0.5" footer="0.17"/>
  <pageSetup fitToHeight="2" fitToWidth="2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HO. Opasińska</cp:lastModifiedBy>
  <cp:lastPrinted>2017-08-08T09:30:17Z</cp:lastPrinted>
  <dcterms:created xsi:type="dcterms:W3CDTF">1997-02-26T13:46:56Z</dcterms:created>
  <dcterms:modified xsi:type="dcterms:W3CDTF">2023-02-10T14:34:40Z</dcterms:modified>
  <cp:category/>
  <cp:version/>
  <cp:contentType/>
  <cp:contentStatus/>
</cp:coreProperties>
</file>