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95" windowHeight="4335" activeTab="1"/>
  </bookViews>
  <sheets>
    <sheet name="Bilans" sheetId="1" r:id="rId1"/>
    <sheet name="RZiS" sheetId="2" r:id="rId2"/>
  </sheets>
  <externalReferences>
    <externalReference r:id="rId5"/>
  </externalReferences>
  <definedNames>
    <definedName name="_xlnm.Print_Area" localSheetId="0">'Bilans'!$A$1:$Y$49</definedName>
    <definedName name="_xlnm.Print_Area" localSheetId="1">'RZiS'!$A$1:$Y$50</definedName>
  </definedNames>
  <calcPr fullCalcOnLoad="1"/>
</workbook>
</file>

<file path=xl/sharedStrings.xml><?xml version="1.0" encoding="utf-8"?>
<sst xmlns="http://schemas.openxmlformats.org/spreadsheetml/2006/main" count="150" uniqueCount="98">
  <si>
    <t>w zł i gr.</t>
  </si>
  <si>
    <t>Lp.</t>
  </si>
  <si>
    <t>Nazwa jednostki</t>
  </si>
  <si>
    <t>Działalność gospodarcza</t>
  </si>
  <si>
    <t>Zysk/strata brutto</t>
  </si>
  <si>
    <t>Podatek dochodowy od osób prawnych</t>
  </si>
  <si>
    <t>Zysk/strata netto</t>
  </si>
  <si>
    <t>wynik końcowy</t>
  </si>
  <si>
    <t>w tym</t>
  </si>
  <si>
    <t>Pozostałe operacyjne</t>
  </si>
  <si>
    <t>Finansowe</t>
  </si>
  <si>
    <t>Działalności odpłatnej</t>
  </si>
  <si>
    <t>Działalności nieodpłatnej</t>
  </si>
  <si>
    <t>przychody</t>
  </si>
  <si>
    <t>koszty</t>
  </si>
  <si>
    <t>zysk</t>
  </si>
  <si>
    <t>strata</t>
  </si>
  <si>
    <t>Główna Kwatera ZHP</t>
  </si>
  <si>
    <t>O DH Gdańsk</t>
  </si>
  <si>
    <t>HOM Puck</t>
  </si>
  <si>
    <t>OH Chorzów</t>
  </si>
  <si>
    <t>SZAiL</t>
  </si>
  <si>
    <t>Muzeum Harcerstwa</t>
  </si>
  <si>
    <t>w zł i gr</t>
  </si>
  <si>
    <t>fundusz statutowy</t>
  </si>
  <si>
    <t>zysk  (strata)             z lat ubiegłych</t>
  </si>
  <si>
    <t>Rezerwy na zobowiązania</t>
  </si>
  <si>
    <t>Rozliczenia między  okresowe</t>
  </si>
  <si>
    <t>OSW ZHP,,Perkoz"</t>
  </si>
  <si>
    <t>Działalność statutowa pożytku publicznego</t>
  </si>
  <si>
    <t>Zobowiązania krótkoterminowe</t>
  </si>
  <si>
    <t>HOCP Rumia</t>
  </si>
  <si>
    <t>HCEE Funka</t>
  </si>
  <si>
    <t>Przychody                     z działalności statutowej pożytku publicznego</t>
  </si>
  <si>
    <t>Koszty realizacji zadań statutowych pożytku publicznego</t>
  </si>
  <si>
    <t xml:space="preserve"> </t>
  </si>
  <si>
    <t>Zobowiązania długoterminowe</t>
  </si>
  <si>
    <t>Komenda</t>
  </si>
  <si>
    <t>Razem Związek Harcerstwa Polskiego łączny</t>
  </si>
  <si>
    <t>Chorągiew Białostocka ZHP</t>
  </si>
  <si>
    <t>Chorągiew Gdańska  ZHP</t>
  </si>
  <si>
    <t>Chorągiew Dolnośląska ZHP</t>
  </si>
  <si>
    <t>Chorągiew Kielecka ZHP</t>
  </si>
  <si>
    <t>Chorągiew Krakowska ZHP</t>
  </si>
  <si>
    <t>Związek Harcerstwa Polskiego</t>
  </si>
  <si>
    <t>Chorągiew Kujawsko-Pomorska ZHP</t>
  </si>
  <si>
    <t>Chorągiew Lubelska ZHP</t>
  </si>
  <si>
    <t>Chorągiew Łódzka ZHP</t>
  </si>
  <si>
    <t>wyłączenia - wzajemne rozrachunki</t>
  </si>
  <si>
    <t>Chorągiew Warmińsko-Mazurska ZHP</t>
  </si>
  <si>
    <t xml:space="preserve">Chorągiew Mazowiecka ZHP </t>
  </si>
  <si>
    <t>Chorągiew Opolska ZHP</t>
  </si>
  <si>
    <t>Chorągiew Podkarpacka ZHP</t>
  </si>
  <si>
    <t>Chorągiew Stołeczna ZHP</t>
  </si>
  <si>
    <t>Chorągiew Śląska ZHP</t>
  </si>
  <si>
    <t>Chorągiew Wielkopolska ZHP</t>
  </si>
  <si>
    <t>Chorągiew Zachodniopomorska ZHP</t>
  </si>
  <si>
    <t>Chorągiew Ziemi Lubuskiej ZHP</t>
  </si>
  <si>
    <t>wyłączenia - wzajemne obroty</t>
  </si>
  <si>
    <t>Centrum Dialogu Kostiuchnówka</t>
  </si>
  <si>
    <t>OSW ZHP,,Nadwarciański Gród"</t>
  </si>
  <si>
    <t>Koszty ogólnego zarządu</t>
  </si>
  <si>
    <t xml:space="preserve">AKTYWA </t>
  </si>
  <si>
    <t>PASYWA</t>
  </si>
  <si>
    <t>AKTYWA TRWAŁE</t>
  </si>
  <si>
    <t>AKTYWA OBROTOWE</t>
  </si>
  <si>
    <t>AKTYWA RAZEM</t>
  </si>
  <si>
    <t>FUNDUSZ WŁASYNY</t>
  </si>
  <si>
    <t>ZOBOWIĄZANIA I REZERWY NA ZOBOWIĄZANIA</t>
  </si>
  <si>
    <t xml:space="preserve">trwałe razem 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</si>
  <si>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</si>
  <si>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</si>
  <si>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</si>
  <si>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</si>
  <si>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</si>
  <si>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obrotowe razem</t>
  </si>
  <si>
    <t>Zapasy</t>
  </si>
  <si>
    <t>Należności krótkoterminowe</t>
  </si>
  <si>
    <t>Inwestycje krótkoterminowe</t>
  </si>
  <si>
    <t>Krótkoterminowe rozliczenia międzyokresowe</t>
  </si>
  <si>
    <t xml:space="preserve">Fundusz własny </t>
  </si>
  <si>
    <t>Pozostałe fundusze</t>
  </si>
  <si>
    <t xml:space="preserve">Zysk (strata) netto                   </t>
  </si>
  <si>
    <t>Zobowiązania i rezerwy na zobowiązania</t>
  </si>
  <si>
    <t>PASYWA RAZEM</t>
  </si>
  <si>
    <t>HCEEiZR Leśna Stacja</t>
  </si>
  <si>
    <t>Zysk (strata) z działalności operacyjnej</t>
  </si>
  <si>
    <t>Zysk (strata) z działalności pożytku publicznego</t>
  </si>
  <si>
    <t>Przychody  z dzialalności gospodarczej</t>
  </si>
  <si>
    <t>Koszty z działalności gospodarczej</t>
  </si>
  <si>
    <t>Zysk (strata) z działalności gospodarczej</t>
  </si>
  <si>
    <t>Działalności pozostałej statutowej</t>
  </si>
  <si>
    <t xml:space="preserve">wyłączenia - wzajemne obroty </t>
  </si>
  <si>
    <t xml:space="preserve">SKŁADNIKI MAJĄTKU ZWIĄZKU HARCERSTWA POLSKIEGO ORAZ ŹRÓDŁA JEGO SFINANSOWANIA  NA DZIEŃ 31 GRUDNIA 2020 R. </t>
  </si>
  <si>
    <t>Warszawa, 16 grudnia 2021 r.</t>
  </si>
  <si>
    <t>ZWIĄZEK HARCERSTWA POLSKIEGO (ŁĄCZNY)</t>
  </si>
  <si>
    <t>RACHUNEK ZYSKÓW I STRAT ZA 01.01.2020 DO 31.12.2020</t>
  </si>
  <si>
    <t xml:space="preserve">Centrum Dialogu Kostiuchnówka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</si>
</sst>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 \(#,##0.00\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i/>
      <sz val="11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Arial CE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59" fillId="26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723">
    <xf numFmtId="0" fontId="0" fillId="0" borderId="0" xfId="0" applyAlignment="1">
      <alignment/>
    </xf>
    <xf numFmtId="4" fontId="1" fillId="32" borderId="0" xfId="52" applyNumberFormat="1" applyFont="1" applyFill="1">
      <alignment/>
      <protection/>
    </xf>
    <xf numFmtId="4" fontId="2" fillId="32" borderId="0" xfId="52" applyNumberFormat="1" applyFont="1" applyFill="1">
      <alignment/>
      <protection/>
    </xf>
    <xf numFmtId="4" fontId="3" fillId="32" borderId="0" xfId="52" applyNumberFormat="1" applyFont="1" applyFill="1">
      <alignment/>
      <protection/>
    </xf>
    <xf numFmtId="4" fontId="5" fillId="32" borderId="0" xfId="52" applyNumberFormat="1" applyFont="1" applyFill="1" applyBorder="1" applyAlignment="1">
      <alignment horizontal="center" vertical="center" wrapText="1"/>
      <protection/>
    </xf>
    <xf numFmtId="4" fontId="5" fillId="32" borderId="0" xfId="52" applyNumberFormat="1" applyFont="1" applyFill="1">
      <alignment/>
      <protection/>
    </xf>
    <xf numFmtId="4" fontId="5" fillId="32" borderId="0" xfId="52" applyNumberFormat="1" applyFont="1" applyFill="1" applyAlignment="1">
      <alignment horizontal="center" vertical="center" wrapText="1"/>
      <protection/>
    </xf>
    <xf numFmtId="4" fontId="1" fillId="32" borderId="0" xfId="52" applyNumberFormat="1" applyFont="1" applyFill="1" applyBorder="1">
      <alignment/>
      <protection/>
    </xf>
    <xf numFmtId="0" fontId="11" fillId="32" borderId="0" xfId="0" applyFont="1" applyFill="1" applyAlignment="1">
      <alignment horizontal="left" vertical="top"/>
    </xf>
    <xf numFmtId="4" fontId="12" fillId="32" borderId="0" xfId="0" applyNumberFormat="1" applyFont="1" applyFill="1" applyAlignment="1">
      <alignment/>
    </xf>
    <xf numFmtId="4" fontId="13" fillId="32" borderId="0" xfId="52" applyNumberFormat="1" applyFont="1" applyFill="1">
      <alignment/>
      <protection/>
    </xf>
    <xf numFmtId="0" fontId="9" fillId="32" borderId="0" xfId="0" applyFont="1" applyFill="1" applyAlignment="1">
      <alignment horizontal="left" vertical="top"/>
    </xf>
    <xf numFmtId="0" fontId="14" fillId="32" borderId="0" xfId="0" applyFont="1" applyFill="1" applyAlignment="1">
      <alignment horizontal="left" vertical="top"/>
    </xf>
    <xf numFmtId="164" fontId="9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/>
    </xf>
    <xf numFmtId="4" fontId="1" fillId="0" borderId="0" xfId="52" applyNumberFormat="1" applyFont="1" applyFill="1">
      <alignment/>
      <protection/>
    </xf>
    <xf numFmtId="0" fontId="15" fillId="32" borderId="0" xfId="0" applyFont="1" applyFill="1" applyAlignment="1">
      <alignment horizontal="left" vertical="top"/>
    </xf>
    <xf numFmtId="0" fontId="9" fillId="32" borderId="0" xfId="0" applyFont="1" applyFill="1" applyAlignment="1">
      <alignment horizontal="right" vertical="top"/>
    </xf>
    <xf numFmtId="0" fontId="16" fillId="32" borderId="0" xfId="0" applyFont="1" applyFill="1" applyAlignment="1">
      <alignment horizontal="left" vertical="top"/>
    </xf>
    <xf numFmtId="164" fontId="16" fillId="32" borderId="0" xfId="0" applyNumberFormat="1" applyFont="1" applyFill="1" applyAlignment="1">
      <alignment horizontal="left" vertical="top"/>
    </xf>
    <xf numFmtId="4" fontId="8" fillId="32" borderId="0" xfId="52" applyNumberFormat="1" applyFont="1" applyFill="1">
      <alignment/>
      <protection/>
    </xf>
    <xf numFmtId="4" fontId="16" fillId="32" borderId="0" xfId="0" applyNumberFormat="1" applyFont="1" applyFill="1" applyAlignment="1">
      <alignment horizontal="center" vertical="top"/>
    </xf>
    <xf numFmtId="4" fontId="16" fillId="32" borderId="0" xfId="0" applyNumberFormat="1" applyFont="1" applyFill="1" applyAlignment="1">
      <alignment vertical="top"/>
    </xf>
    <xf numFmtId="4" fontId="16" fillId="32" borderId="0" xfId="0" applyNumberFormat="1" applyFont="1" applyFill="1" applyAlignment="1">
      <alignment horizontal="right" vertical="top"/>
    </xf>
    <xf numFmtId="164" fontId="16" fillId="32" borderId="0" xfId="0" applyNumberFormat="1" applyFont="1" applyFill="1" applyAlignment="1">
      <alignment vertical="top"/>
    </xf>
    <xf numFmtId="0" fontId="16" fillId="32" borderId="0" xfId="0" applyFont="1" applyFill="1" applyAlignment="1">
      <alignment vertical="top"/>
    </xf>
    <xf numFmtId="0" fontId="16" fillId="32" borderId="0" xfId="0" applyFont="1" applyFill="1" applyAlignment="1">
      <alignment horizontal="left" vertical="top"/>
    </xf>
    <xf numFmtId="0" fontId="16" fillId="32" borderId="0" xfId="0" applyFont="1" applyFill="1" applyAlignment="1">
      <alignment vertical="top"/>
    </xf>
    <xf numFmtId="0" fontId="0" fillId="32" borderId="0" xfId="0" applyFill="1" applyAlignment="1">
      <alignment/>
    </xf>
    <xf numFmtId="4" fontId="1" fillId="32" borderId="0" xfId="52" applyNumberFormat="1" applyFont="1" applyFill="1" applyAlignment="1">
      <alignment horizontal="center"/>
      <protection/>
    </xf>
    <xf numFmtId="4" fontId="1" fillId="32" borderId="0" xfId="52" applyNumberFormat="1" applyFont="1" applyFill="1" applyAlignment="1">
      <alignment horizontal="center" vertical="center" wrapText="1"/>
      <protection/>
    </xf>
    <xf numFmtId="4" fontId="1" fillId="32" borderId="10" xfId="52" applyNumberFormat="1" applyFont="1" applyFill="1" applyBorder="1" applyAlignment="1">
      <alignment horizontal="center" vertical="center" wrapText="1"/>
      <protection/>
    </xf>
    <xf numFmtId="4" fontId="1" fillId="32" borderId="11" xfId="52" applyNumberFormat="1" applyFont="1" applyFill="1" applyBorder="1" applyAlignment="1">
      <alignment horizontal="center" vertical="center" wrapText="1"/>
      <protection/>
    </xf>
    <xf numFmtId="4" fontId="1" fillId="32" borderId="12" xfId="52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ill="1" applyAlignment="1">
      <alignment/>
    </xf>
    <xf numFmtId="164" fontId="16" fillId="32" borderId="0" xfId="0" applyNumberFormat="1" applyFont="1" applyFill="1" applyAlignment="1">
      <alignment horizontal="center" vertical="top"/>
    </xf>
    <xf numFmtId="164" fontId="16" fillId="32" borderId="0" xfId="0" applyNumberFormat="1" applyFont="1" applyFill="1" applyAlignment="1">
      <alignment horizontal="center" vertical="top"/>
    </xf>
    <xf numFmtId="4" fontId="7" fillId="32" borderId="13" xfId="52" applyNumberFormat="1" applyFont="1" applyFill="1" applyBorder="1" applyAlignment="1">
      <alignment vertical="center"/>
      <protection/>
    </xf>
    <xf numFmtId="4" fontId="7" fillId="32" borderId="14" xfId="52" applyNumberFormat="1" applyFont="1" applyFill="1" applyBorder="1" applyAlignment="1">
      <alignment vertical="center"/>
      <protection/>
    </xf>
    <xf numFmtId="4" fontId="7" fillId="32" borderId="15" xfId="52" applyNumberFormat="1" applyFont="1" applyFill="1" applyBorder="1" applyAlignment="1">
      <alignment vertical="center"/>
      <protection/>
    </xf>
    <xf numFmtId="4" fontId="7" fillId="32" borderId="16" xfId="52" applyNumberFormat="1" applyFont="1" applyFill="1" applyBorder="1" applyAlignment="1">
      <alignment vertical="center"/>
      <protection/>
    </xf>
    <xf numFmtId="4" fontId="7" fillId="32" borderId="17" xfId="52" applyNumberFormat="1" applyFont="1" applyFill="1" applyBorder="1" applyAlignment="1">
      <alignment horizontal="right" vertical="center"/>
      <protection/>
    </xf>
    <xf numFmtId="4" fontId="7" fillId="32" borderId="18" xfId="52" applyNumberFormat="1" applyFont="1" applyFill="1" applyBorder="1" applyAlignment="1">
      <alignment horizontal="right" vertical="center"/>
      <protection/>
    </xf>
    <xf numFmtId="4" fontId="7" fillId="32" borderId="19" xfId="52" applyNumberFormat="1" applyFont="1" applyFill="1" applyBorder="1" applyAlignment="1">
      <alignment horizontal="right" vertical="center"/>
      <protection/>
    </xf>
    <xf numFmtId="4" fontId="10" fillId="32" borderId="20" xfId="52" applyNumberFormat="1" applyFont="1" applyFill="1" applyBorder="1" applyAlignment="1">
      <alignment horizontal="right" vertical="center"/>
      <protection/>
    </xf>
    <xf numFmtId="4" fontId="7" fillId="0" borderId="21" xfId="52" applyNumberFormat="1" applyFont="1" applyFill="1" applyBorder="1" applyAlignment="1">
      <alignment horizontal="right" vertical="center"/>
      <protection/>
    </xf>
    <xf numFmtId="4" fontId="10" fillId="32" borderId="18" xfId="52" applyNumberFormat="1" applyFont="1" applyFill="1" applyBorder="1" applyAlignment="1">
      <alignment horizontal="right" vertical="center"/>
      <protection/>
    </xf>
    <xf numFmtId="4" fontId="10" fillId="32" borderId="21" xfId="52" applyNumberFormat="1" applyFont="1" applyFill="1" applyBorder="1" applyAlignment="1">
      <alignment horizontal="right" vertical="center"/>
      <protection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7" fillId="32" borderId="13" xfId="52" applyNumberFormat="1" applyFont="1" applyFill="1" applyBorder="1" applyAlignment="1">
      <alignment horizontal="right" vertical="center"/>
      <protection/>
    </xf>
    <xf numFmtId="4" fontId="7" fillId="0" borderId="18" xfId="52" applyNumberFormat="1" applyFont="1" applyFill="1" applyBorder="1" applyAlignment="1">
      <alignment horizontal="right" vertical="center"/>
      <protection/>
    </xf>
    <xf numFmtId="4" fontId="7" fillId="32" borderId="21" xfId="52" applyNumberFormat="1" applyFont="1" applyFill="1" applyBorder="1" applyAlignment="1">
      <alignment horizontal="right" vertical="center"/>
      <protection/>
    </xf>
    <xf numFmtId="4" fontId="7" fillId="32" borderId="13" xfId="52" applyNumberFormat="1" applyFont="1" applyFill="1" applyBorder="1">
      <alignment/>
      <protection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9" xfId="0" applyNumberFormat="1" applyFont="1" applyFill="1" applyBorder="1" applyAlignment="1">
      <alignment horizontal="right" vertical="center"/>
    </xf>
    <xf numFmtId="4" fontId="7" fillId="32" borderId="15" xfId="52" applyNumberFormat="1" applyFont="1" applyFill="1" applyBorder="1">
      <alignment/>
      <protection/>
    </xf>
    <xf numFmtId="4" fontId="7" fillId="32" borderId="14" xfId="52" applyNumberFormat="1" applyFont="1" applyFill="1" applyBorder="1" applyAlignment="1">
      <alignment horizontal="right" vertical="center"/>
      <protection/>
    </xf>
    <xf numFmtId="4" fontId="7" fillId="32" borderId="0" xfId="52" applyNumberFormat="1" applyFont="1" applyFill="1">
      <alignment/>
      <protection/>
    </xf>
    <xf numFmtId="4" fontId="7" fillId="0" borderId="13" xfId="52" applyNumberFormat="1" applyFont="1" applyFill="1" applyBorder="1" applyAlignment="1">
      <alignment vertical="center"/>
      <protection/>
    </xf>
    <xf numFmtId="4" fontId="7" fillId="32" borderId="16" xfId="52" applyNumberFormat="1" applyFont="1" applyFill="1" applyBorder="1" applyAlignment="1">
      <alignment horizontal="right"/>
      <protection/>
    </xf>
    <xf numFmtId="4" fontId="7" fillId="32" borderId="13" xfId="52" applyNumberFormat="1" applyFont="1" applyFill="1" applyBorder="1" applyAlignment="1">
      <alignment horizontal="right"/>
      <protection/>
    </xf>
    <xf numFmtId="4" fontId="7" fillId="32" borderId="21" xfId="52" applyNumberFormat="1" applyFont="1" applyFill="1" applyBorder="1" applyAlignment="1">
      <alignment vertical="center"/>
      <protection/>
    </xf>
    <xf numFmtId="4" fontId="7" fillId="32" borderId="18" xfId="52" applyNumberFormat="1" applyFont="1" applyFill="1" applyBorder="1" applyAlignment="1">
      <alignment vertical="center"/>
      <protection/>
    </xf>
    <xf numFmtId="4" fontId="7" fillId="32" borderId="22" xfId="52" applyNumberFormat="1" applyFont="1" applyFill="1" applyBorder="1" applyAlignment="1">
      <alignment vertical="center"/>
      <protection/>
    </xf>
    <xf numFmtId="4" fontId="7" fillId="0" borderId="13" xfId="52" applyNumberFormat="1" applyFont="1" applyFill="1" applyBorder="1">
      <alignment/>
      <protection/>
    </xf>
    <xf numFmtId="4" fontId="7" fillId="32" borderId="22" xfId="52" applyNumberFormat="1" applyFont="1" applyFill="1" applyBorder="1">
      <alignment/>
      <protection/>
    </xf>
    <xf numFmtId="4" fontId="21" fillId="32" borderId="0" xfId="52" applyNumberFormat="1" applyFont="1" applyFill="1">
      <alignment/>
      <protection/>
    </xf>
    <xf numFmtId="4" fontId="22" fillId="32" borderId="0" xfId="52" applyNumberFormat="1" applyFont="1" applyFill="1">
      <alignment/>
      <protection/>
    </xf>
    <xf numFmtId="4" fontId="10" fillId="32" borderId="14" xfId="52" applyNumberFormat="1" applyFont="1" applyFill="1" applyBorder="1" applyAlignment="1">
      <alignment vertical="center"/>
      <protection/>
    </xf>
    <xf numFmtId="4" fontId="2" fillId="32" borderId="23" xfId="52" applyNumberFormat="1" applyFont="1" applyFill="1" applyBorder="1" applyAlignment="1">
      <alignment/>
      <protection/>
    </xf>
    <xf numFmtId="4" fontId="2" fillId="32" borderId="0" xfId="52" applyNumberFormat="1" applyFont="1" applyFill="1" applyBorder="1" applyAlignment="1">
      <alignment/>
      <protection/>
    </xf>
    <xf numFmtId="4" fontId="24" fillId="32" borderId="0" xfId="52" applyNumberFormat="1" applyFont="1" applyFill="1">
      <alignment/>
      <protection/>
    </xf>
    <xf numFmtId="4" fontId="7" fillId="0" borderId="24" xfId="52" applyNumberFormat="1" applyFont="1" applyFill="1" applyBorder="1">
      <alignment/>
      <protection/>
    </xf>
    <xf numFmtId="4" fontId="14" fillId="33" borderId="13" xfId="0" applyNumberFormat="1" applyFont="1" applyFill="1" applyBorder="1" applyAlignment="1">
      <alignment horizontal="right" vertical="center"/>
    </xf>
    <xf numFmtId="4" fontId="10" fillId="33" borderId="13" xfId="52" applyNumberFormat="1" applyFont="1" applyFill="1" applyBorder="1" applyAlignment="1">
      <alignment vertical="center"/>
      <protection/>
    </xf>
    <xf numFmtId="4" fontId="14" fillId="34" borderId="14" xfId="0" applyNumberFormat="1" applyFont="1" applyFill="1" applyBorder="1" applyAlignment="1">
      <alignment horizontal="right" vertical="center"/>
    </xf>
    <xf numFmtId="4" fontId="14" fillId="34" borderId="13" xfId="0" applyNumberFormat="1" applyFont="1" applyFill="1" applyBorder="1" applyAlignment="1">
      <alignment horizontal="right" vertical="center"/>
    </xf>
    <xf numFmtId="4" fontId="10" fillId="4" borderId="13" xfId="52" applyNumberFormat="1" applyFont="1" applyFill="1" applyBorder="1" applyAlignment="1">
      <alignment vertical="center"/>
      <protection/>
    </xf>
    <xf numFmtId="4" fontId="10" fillId="35" borderId="14" xfId="52" applyNumberFormat="1" applyFont="1" applyFill="1" applyBorder="1" applyAlignment="1">
      <alignment horizontal="right" vertical="center"/>
      <protection/>
    </xf>
    <xf numFmtId="4" fontId="10" fillId="35" borderId="13" xfId="52" applyNumberFormat="1" applyFont="1" applyFill="1" applyBorder="1" applyAlignment="1">
      <alignment horizontal="right" vertical="center"/>
      <protection/>
    </xf>
    <xf numFmtId="4" fontId="10" fillId="35" borderId="13" xfId="52" applyNumberFormat="1" applyFont="1" applyFill="1" applyBorder="1" applyAlignment="1">
      <alignment vertical="center"/>
      <protection/>
    </xf>
    <xf numFmtId="4" fontId="10" fillId="36" borderId="13" xfId="52" applyNumberFormat="1" applyFont="1" applyFill="1" applyBorder="1" applyAlignment="1">
      <alignment horizontal="right" vertical="center"/>
      <protection/>
    </xf>
    <xf numFmtId="164" fontId="14" fillId="36" borderId="13" xfId="0" applyNumberFormat="1" applyFont="1" applyFill="1" applyBorder="1" applyAlignment="1" applyProtection="1">
      <alignment horizontal="right" vertical="top"/>
      <protection locked="0"/>
    </xf>
    <xf numFmtId="4" fontId="10" fillId="37" borderId="13" xfId="52" applyNumberFormat="1" applyFont="1" applyFill="1" applyBorder="1" applyAlignment="1">
      <alignment vertical="center"/>
      <protection/>
    </xf>
    <xf numFmtId="4" fontId="10" fillId="38" borderId="16" xfId="52" applyNumberFormat="1" applyFont="1" applyFill="1" applyBorder="1" applyAlignment="1">
      <alignment vertical="center"/>
      <protection/>
    </xf>
    <xf numFmtId="4" fontId="10" fillId="38" borderId="13" xfId="52" applyNumberFormat="1" applyFont="1" applyFill="1" applyBorder="1" applyAlignment="1">
      <alignment vertical="center"/>
      <protection/>
    </xf>
    <xf numFmtId="4" fontId="10" fillId="10" borderId="18" xfId="52" applyNumberFormat="1" applyFont="1" applyFill="1" applyBorder="1" applyAlignment="1">
      <alignment horizontal="right" vertical="center"/>
      <protection/>
    </xf>
    <xf numFmtId="4" fontId="10" fillId="10" borderId="20" xfId="52" applyNumberFormat="1" applyFont="1" applyFill="1" applyBorder="1" applyAlignment="1">
      <alignment horizontal="right" vertical="center"/>
      <protection/>
    </xf>
    <xf numFmtId="4" fontId="10" fillId="10" borderId="17" xfId="52" applyNumberFormat="1" applyFont="1" applyFill="1" applyBorder="1" applyAlignment="1">
      <alignment horizontal="right" vertical="center"/>
      <protection/>
    </xf>
    <xf numFmtId="4" fontId="10" fillId="10" borderId="21" xfId="52" applyNumberFormat="1" applyFont="1" applyFill="1" applyBorder="1" applyAlignment="1">
      <alignment horizontal="right" vertical="center"/>
      <protection/>
    </xf>
    <xf numFmtId="4" fontId="10" fillId="3" borderId="13" xfId="52" applyNumberFormat="1" applyFont="1" applyFill="1" applyBorder="1" applyAlignment="1">
      <alignment horizontal="right" vertical="center"/>
      <protection/>
    </xf>
    <xf numFmtId="4" fontId="10" fillId="33" borderId="21" xfId="52" applyNumberFormat="1" applyFont="1" applyFill="1" applyBorder="1" applyAlignment="1">
      <alignment horizontal="right" vertical="center"/>
      <protection/>
    </xf>
    <xf numFmtId="4" fontId="10" fillId="33" borderId="18" xfId="52" applyNumberFormat="1" applyFont="1" applyFill="1" applyBorder="1" applyAlignment="1">
      <alignment horizontal="right" vertical="center"/>
      <protection/>
    </xf>
    <xf numFmtId="4" fontId="10" fillId="33" borderId="20" xfId="52" applyNumberFormat="1" applyFont="1" applyFill="1" applyBorder="1" applyAlignment="1">
      <alignment horizontal="right" vertical="center"/>
      <protection/>
    </xf>
    <xf numFmtId="4" fontId="10" fillId="34" borderId="19" xfId="52" applyNumberFormat="1" applyFont="1" applyFill="1" applyBorder="1" applyAlignment="1">
      <alignment horizontal="right" vertical="center"/>
      <protection/>
    </xf>
    <xf numFmtId="4" fontId="10" fillId="34" borderId="21" xfId="52" applyNumberFormat="1" applyFont="1" applyFill="1" applyBorder="1" applyAlignment="1">
      <alignment horizontal="right" vertical="center"/>
      <protection/>
    </xf>
    <xf numFmtId="4" fontId="10" fillId="34" borderId="18" xfId="52" applyNumberFormat="1" applyFont="1" applyFill="1" applyBorder="1" applyAlignment="1">
      <alignment horizontal="right" vertical="center"/>
      <protection/>
    </xf>
    <xf numFmtId="4" fontId="10" fillId="4" borderId="20" xfId="52" applyNumberFormat="1" applyFont="1" applyFill="1" applyBorder="1" applyAlignment="1">
      <alignment horizontal="right" vertical="center"/>
      <protection/>
    </xf>
    <xf numFmtId="4" fontId="10" fillId="4" borderId="21" xfId="52" applyNumberFormat="1" applyFont="1" applyFill="1" applyBorder="1" applyAlignment="1">
      <alignment horizontal="right" vertical="center"/>
      <protection/>
    </xf>
    <xf numFmtId="4" fontId="10" fillId="4" borderId="18" xfId="52" applyNumberFormat="1" applyFont="1" applyFill="1" applyBorder="1" applyAlignment="1">
      <alignment horizontal="right" vertical="center"/>
      <protection/>
    </xf>
    <xf numFmtId="4" fontId="10" fillId="18" borderId="24" xfId="52" applyNumberFormat="1" applyFont="1" applyFill="1" applyBorder="1" applyAlignment="1">
      <alignment horizontal="right" vertical="center"/>
      <protection/>
    </xf>
    <xf numFmtId="4" fontId="10" fillId="18" borderId="20" xfId="52" applyNumberFormat="1" applyFont="1" applyFill="1" applyBorder="1" applyAlignment="1">
      <alignment horizontal="right" vertical="center"/>
      <protection/>
    </xf>
    <xf numFmtId="4" fontId="10" fillId="39" borderId="20" xfId="52" applyNumberFormat="1" applyFont="1" applyFill="1" applyBorder="1" applyAlignment="1">
      <alignment horizontal="right" vertical="center"/>
      <protection/>
    </xf>
    <xf numFmtId="4" fontId="10" fillId="39" borderId="21" xfId="52" applyNumberFormat="1" applyFont="1" applyFill="1" applyBorder="1" applyAlignment="1">
      <alignment horizontal="right" vertical="center"/>
      <protection/>
    </xf>
    <xf numFmtId="4" fontId="10" fillId="39" borderId="18" xfId="52" applyNumberFormat="1" applyFont="1" applyFill="1" applyBorder="1" applyAlignment="1">
      <alignment horizontal="right" vertical="center"/>
      <protection/>
    </xf>
    <xf numFmtId="4" fontId="10" fillId="40" borderId="20" xfId="52" applyNumberFormat="1" applyFont="1" applyFill="1" applyBorder="1" applyAlignment="1">
      <alignment horizontal="right" vertical="center"/>
      <protection/>
    </xf>
    <xf numFmtId="4" fontId="10" fillId="35" borderId="24" xfId="52" applyNumberFormat="1" applyFont="1" applyFill="1" applyBorder="1" applyAlignment="1">
      <alignment horizontal="right" vertical="center"/>
      <protection/>
    </xf>
    <xf numFmtId="4" fontId="10" fillId="35" borderId="16" xfId="52" applyNumberFormat="1" applyFont="1" applyFill="1" applyBorder="1" applyAlignment="1">
      <alignment horizontal="right" vertical="center"/>
      <protection/>
    </xf>
    <xf numFmtId="4" fontId="10" fillId="36" borderId="24" xfId="52" applyNumberFormat="1" applyFont="1" applyFill="1" applyBorder="1" applyAlignment="1">
      <alignment horizontal="right" vertical="center"/>
      <protection/>
    </xf>
    <xf numFmtId="4" fontId="10" fillId="36" borderId="14" xfId="52" applyNumberFormat="1" applyFont="1" applyFill="1" applyBorder="1" applyAlignment="1">
      <alignment horizontal="right" vertical="center"/>
      <protection/>
    </xf>
    <xf numFmtId="4" fontId="10" fillId="34" borderId="17" xfId="52" applyNumberFormat="1" applyFont="1" applyFill="1" applyBorder="1" applyAlignment="1">
      <alignment horizontal="right" vertical="center"/>
      <protection/>
    </xf>
    <xf numFmtId="4" fontId="10" fillId="34" borderId="13" xfId="52" applyNumberFormat="1" applyFont="1" applyFill="1" applyBorder="1" applyAlignment="1">
      <alignment horizontal="right" vertical="center"/>
      <protection/>
    </xf>
    <xf numFmtId="4" fontId="10" fillId="34" borderId="20" xfId="52" applyNumberFormat="1" applyFont="1" applyFill="1" applyBorder="1" applyAlignment="1">
      <alignment horizontal="right" vertical="center"/>
      <protection/>
    </xf>
    <xf numFmtId="4" fontId="10" fillId="41" borderId="18" xfId="52" applyNumberFormat="1" applyFont="1" applyFill="1" applyBorder="1" applyAlignment="1">
      <alignment horizontal="right" vertical="center"/>
      <protection/>
    </xf>
    <xf numFmtId="4" fontId="10" fillId="41" borderId="17" xfId="52" applyNumberFormat="1" applyFont="1" applyFill="1" applyBorder="1" applyAlignment="1">
      <alignment horizontal="right" vertical="center"/>
      <protection/>
    </xf>
    <xf numFmtId="4" fontId="10" fillId="41" borderId="21" xfId="52" applyNumberFormat="1" applyFont="1" applyFill="1" applyBorder="1" applyAlignment="1">
      <alignment horizontal="right" vertical="center"/>
      <protection/>
    </xf>
    <xf numFmtId="4" fontId="10" fillId="41" borderId="20" xfId="52" applyNumberFormat="1" applyFont="1" applyFill="1" applyBorder="1" applyAlignment="1">
      <alignment horizontal="right" vertical="center"/>
      <protection/>
    </xf>
    <xf numFmtId="4" fontId="10" fillId="42" borderId="17" xfId="52" applyNumberFormat="1" applyFont="1" applyFill="1" applyBorder="1" applyAlignment="1">
      <alignment horizontal="right" vertical="center"/>
      <protection/>
    </xf>
    <xf numFmtId="4" fontId="10" fillId="42" borderId="18" xfId="52" applyNumberFormat="1" applyFont="1" applyFill="1" applyBorder="1" applyAlignment="1">
      <alignment horizontal="right" vertical="center"/>
      <protection/>
    </xf>
    <xf numFmtId="4" fontId="10" fillId="42" borderId="20" xfId="52" applyNumberFormat="1" applyFont="1" applyFill="1" applyBorder="1" applyAlignment="1">
      <alignment horizontal="right" vertical="center"/>
      <protection/>
    </xf>
    <xf numFmtId="4" fontId="10" fillId="42" borderId="21" xfId="52" applyNumberFormat="1" applyFont="1" applyFill="1" applyBorder="1" applyAlignment="1">
      <alignment horizontal="right" vertical="center"/>
      <protection/>
    </xf>
    <xf numFmtId="4" fontId="10" fillId="43" borderId="17" xfId="52" applyNumberFormat="1" applyFont="1" applyFill="1" applyBorder="1" applyAlignment="1">
      <alignment horizontal="right" vertical="center"/>
      <protection/>
    </xf>
    <xf numFmtId="164" fontId="14" fillId="43" borderId="15" xfId="0" applyNumberFormat="1" applyFont="1" applyFill="1" applyBorder="1" applyAlignment="1" applyProtection="1">
      <alignment horizontal="right" vertical="center"/>
      <protection locked="0"/>
    </xf>
    <xf numFmtId="164" fontId="14" fillId="43" borderId="25" xfId="0" applyNumberFormat="1" applyFont="1" applyFill="1" applyBorder="1" applyAlignment="1">
      <alignment horizontal="right" vertical="center"/>
    </xf>
    <xf numFmtId="164" fontId="14" fillId="43" borderId="26" xfId="0" applyNumberFormat="1" applyFont="1" applyFill="1" applyBorder="1" applyAlignment="1">
      <alignment horizontal="right" vertical="center"/>
    </xf>
    <xf numFmtId="4" fontId="10" fillId="43" borderId="18" xfId="52" applyNumberFormat="1" applyFont="1" applyFill="1" applyBorder="1" applyAlignment="1">
      <alignment horizontal="right" vertical="center"/>
      <protection/>
    </xf>
    <xf numFmtId="4" fontId="10" fillId="43" borderId="15" xfId="52" applyNumberFormat="1" applyFont="1" applyFill="1" applyBorder="1" applyAlignment="1">
      <alignment horizontal="right" vertical="center"/>
      <protection/>
    </xf>
    <xf numFmtId="164" fontId="14" fillId="43" borderId="15" xfId="0" applyNumberFormat="1" applyFont="1" applyFill="1" applyBorder="1" applyAlignment="1">
      <alignment horizontal="right" vertical="center"/>
    </xf>
    <xf numFmtId="4" fontId="10" fillId="43" borderId="20" xfId="52" applyNumberFormat="1" applyFont="1" applyFill="1" applyBorder="1" applyAlignment="1">
      <alignment horizontal="right" vertical="center"/>
      <protection/>
    </xf>
    <xf numFmtId="4" fontId="10" fillId="43" borderId="27" xfId="52" applyNumberFormat="1" applyFont="1" applyFill="1" applyBorder="1" applyAlignment="1">
      <alignment horizontal="right" vertical="center"/>
      <protection/>
    </xf>
    <xf numFmtId="4" fontId="10" fillId="43" borderId="28" xfId="52" applyNumberFormat="1" applyFont="1" applyFill="1" applyBorder="1" applyAlignment="1">
      <alignment horizontal="right" vertical="center"/>
      <protection/>
    </xf>
    <xf numFmtId="4" fontId="1" fillId="0" borderId="0" xfId="52" applyNumberFormat="1" applyFont="1" applyFill="1" applyBorder="1">
      <alignment/>
      <protection/>
    </xf>
    <xf numFmtId="4" fontId="9" fillId="32" borderId="0" xfId="0" applyNumberFormat="1" applyFont="1" applyFill="1" applyAlignment="1">
      <alignment horizontal="left" vertical="top"/>
    </xf>
    <xf numFmtId="4" fontId="10" fillId="4" borderId="16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top"/>
    </xf>
    <xf numFmtId="4" fontId="9" fillId="0" borderId="18" xfId="0" applyNumberFormat="1" applyFont="1" applyBorder="1" applyAlignment="1" applyProtection="1">
      <alignment horizontal="right" vertical="top"/>
      <protection locked="0"/>
    </xf>
    <xf numFmtId="4" fontId="7" fillId="32" borderId="26" xfId="52" applyNumberFormat="1" applyFont="1" applyFill="1" applyBorder="1" applyAlignment="1">
      <alignment vertical="center"/>
      <protection/>
    </xf>
    <xf numFmtId="4" fontId="7" fillId="32" borderId="17" xfId="52" applyNumberFormat="1" applyFont="1" applyFill="1" applyBorder="1" applyAlignment="1">
      <alignment vertical="center"/>
      <protection/>
    </xf>
    <xf numFmtId="4" fontId="7" fillId="32" borderId="26" xfId="52" applyNumberFormat="1" applyFont="1" applyFill="1" applyBorder="1" applyAlignment="1">
      <alignment/>
      <protection/>
    </xf>
    <xf numFmtId="4" fontId="7" fillId="0" borderId="18" xfId="52" applyNumberFormat="1" applyFont="1" applyFill="1" applyBorder="1" applyAlignment="1">
      <alignment vertical="center"/>
      <protection/>
    </xf>
    <xf numFmtId="4" fontId="7" fillId="32" borderId="29" xfId="52" applyNumberFormat="1" applyFont="1" applyFill="1" applyBorder="1" applyAlignment="1">
      <alignment/>
      <protection/>
    </xf>
    <xf numFmtId="4" fontId="7" fillId="32" borderId="27" xfId="52" applyNumberFormat="1" applyFont="1" applyFill="1" applyBorder="1" applyAlignment="1">
      <alignment/>
      <protection/>
    </xf>
    <xf numFmtId="4" fontId="10" fillId="44" borderId="17" xfId="52" applyNumberFormat="1" applyFont="1" applyFill="1" applyBorder="1" applyAlignment="1">
      <alignment horizontal="right" vertical="center"/>
      <protection/>
    </xf>
    <xf numFmtId="4" fontId="10" fillId="44" borderId="18" xfId="52" applyNumberFormat="1" applyFont="1" applyFill="1" applyBorder="1" applyAlignment="1">
      <alignment horizontal="right" vertical="center"/>
      <protection/>
    </xf>
    <xf numFmtId="4" fontId="10" fillId="44" borderId="19" xfId="52" applyNumberFormat="1" applyFont="1" applyFill="1" applyBorder="1" applyAlignment="1">
      <alignment horizontal="right" vertical="center"/>
      <protection/>
    </xf>
    <xf numFmtId="4" fontId="10" fillId="44" borderId="20" xfId="52" applyNumberFormat="1" applyFont="1" applyFill="1" applyBorder="1" applyAlignment="1">
      <alignment horizontal="right" vertical="center"/>
      <protection/>
    </xf>
    <xf numFmtId="4" fontId="10" fillId="44" borderId="21" xfId="52" applyNumberFormat="1" applyFont="1" applyFill="1" applyBorder="1" applyAlignment="1">
      <alignment horizontal="right" vertical="center"/>
      <protection/>
    </xf>
    <xf numFmtId="4" fontId="10" fillId="45" borderId="17" xfId="52" applyNumberFormat="1" applyFont="1" applyFill="1" applyBorder="1" applyAlignment="1">
      <alignment horizontal="right" vertical="center"/>
      <protection/>
    </xf>
    <xf numFmtId="4" fontId="10" fillId="45" borderId="18" xfId="52" applyNumberFormat="1" applyFont="1" applyFill="1" applyBorder="1" applyAlignment="1">
      <alignment horizontal="right" vertical="center"/>
      <protection/>
    </xf>
    <xf numFmtId="4" fontId="10" fillId="45" borderId="19" xfId="52" applyNumberFormat="1" applyFont="1" applyFill="1" applyBorder="1" applyAlignment="1">
      <alignment horizontal="right" vertical="center"/>
      <protection/>
    </xf>
    <xf numFmtId="4" fontId="10" fillId="45" borderId="20" xfId="52" applyNumberFormat="1" applyFont="1" applyFill="1" applyBorder="1" applyAlignment="1">
      <alignment horizontal="right" vertical="center"/>
      <protection/>
    </xf>
    <xf numFmtId="4" fontId="10" fillId="45" borderId="21" xfId="52" applyNumberFormat="1" applyFont="1" applyFill="1" applyBorder="1" applyAlignment="1">
      <alignment horizontal="right" vertical="center"/>
      <protection/>
    </xf>
    <xf numFmtId="4" fontId="10" fillId="46" borderId="21" xfId="52" applyNumberFormat="1" applyFont="1" applyFill="1" applyBorder="1" applyAlignment="1">
      <alignment horizontal="right" vertical="center"/>
      <protection/>
    </xf>
    <xf numFmtId="4" fontId="7" fillId="0" borderId="13" xfId="0" applyNumberFormat="1" applyFont="1" applyFill="1" applyBorder="1" applyAlignment="1">
      <alignment/>
    </xf>
    <xf numFmtId="4" fontId="6" fillId="32" borderId="0" xfId="52" applyNumberFormat="1" applyFont="1" applyFill="1" applyAlignment="1">
      <alignment horizontal="center"/>
      <protection/>
    </xf>
    <xf numFmtId="3" fontId="10" fillId="10" borderId="30" xfId="52" applyNumberFormat="1" applyFont="1" applyFill="1" applyBorder="1" applyAlignment="1">
      <alignment horizontal="center"/>
      <protection/>
    </xf>
    <xf numFmtId="4" fontId="10" fillId="10" borderId="31" xfId="52" applyNumberFormat="1" applyFont="1" applyFill="1" applyBorder="1" applyAlignment="1">
      <alignment horizontal="right"/>
      <protection/>
    </xf>
    <xf numFmtId="4" fontId="10" fillId="10" borderId="30" xfId="52" applyNumberFormat="1" applyFont="1" applyFill="1" applyBorder="1" applyAlignment="1">
      <alignment horizontal="right"/>
      <protection/>
    </xf>
    <xf numFmtId="4" fontId="10" fillId="10" borderId="32" xfId="52" applyNumberFormat="1" applyFont="1" applyFill="1" applyBorder="1" applyAlignment="1">
      <alignment horizontal="right"/>
      <protection/>
    </xf>
    <xf numFmtId="3" fontId="10" fillId="32" borderId="17" xfId="52" applyNumberFormat="1" applyFont="1" applyFill="1" applyBorder="1" applyAlignment="1">
      <alignment horizontal="center"/>
      <protection/>
    </xf>
    <xf numFmtId="4" fontId="7" fillId="32" borderId="20" xfId="52" applyNumberFormat="1" applyFont="1" applyFill="1" applyBorder="1" applyAlignment="1">
      <alignment vertical="center"/>
      <protection/>
    </xf>
    <xf numFmtId="4" fontId="7" fillId="32" borderId="24" xfId="0" applyNumberFormat="1" applyFont="1" applyFill="1" applyBorder="1" applyAlignment="1">
      <alignment/>
    </xf>
    <xf numFmtId="4" fontId="7" fillId="32" borderId="24" xfId="52" applyNumberFormat="1" applyFont="1" applyFill="1" applyBorder="1">
      <alignment/>
      <protection/>
    </xf>
    <xf numFmtId="3" fontId="10" fillId="3" borderId="14" xfId="52" applyNumberFormat="1" applyFont="1" applyFill="1" applyBorder="1" applyAlignment="1">
      <alignment horizontal="center"/>
      <protection/>
    </xf>
    <xf numFmtId="4" fontId="10" fillId="3" borderId="24" xfId="52" applyNumberFormat="1" applyFont="1" applyFill="1" applyBorder="1" applyAlignment="1">
      <alignment horizontal="left"/>
      <protection/>
    </xf>
    <xf numFmtId="4" fontId="10" fillId="3" borderId="24" xfId="52" applyNumberFormat="1" applyFont="1" applyFill="1" applyBorder="1" applyAlignment="1">
      <alignment vertical="center"/>
      <protection/>
    </xf>
    <xf numFmtId="4" fontId="10" fillId="3" borderId="16" xfId="52" applyNumberFormat="1" applyFont="1" applyFill="1" applyBorder="1" applyAlignment="1">
      <alignment horizontal="right"/>
      <protection/>
    </xf>
    <xf numFmtId="4" fontId="10" fillId="3" borderId="16" xfId="52" applyNumberFormat="1" applyFont="1" applyFill="1" applyBorder="1" applyAlignment="1">
      <alignment vertical="center"/>
      <protection/>
    </xf>
    <xf numFmtId="3" fontId="10" fillId="33" borderId="14" xfId="52" applyNumberFormat="1" applyFont="1" applyFill="1" applyBorder="1" applyAlignment="1">
      <alignment horizontal="center"/>
      <protection/>
    </xf>
    <xf numFmtId="4" fontId="10" fillId="33" borderId="24" xfId="52" applyNumberFormat="1" applyFont="1" applyFill="1" applyBorder="1" applyAlignment="1">
      <alignment horizontal="left"/>
      <protection/>
    </xf>
    <xf numFmtId="4" fontId="10" fillId="33" borderId="16" xfId="52" applyNumberFormat="1" applyFont="1" applyFill="1" applyBorder="1" applyAlignment="1">
      <alignment horizontal="right"/>
      <protection/>
    </xf>
    <xf numFmtId="4" fontId="10" fillId="33" borderId="16" xfId="52" applyNumberFormat="1" applyFont="1" applyFill="1" applyBorder="1" applyAlignment="1">
      <alignment vertical="center"/>
      <protection/>
    </xf>
    <xf numFmtId="4" fontId="10" fillId="33" borderId="24" xfId="52" applyNumberFormat="1" applyFont="1" applyFill="1" applyBorder="1" applyAlignment="1">
      <alignment vertical="center"/>
      <protection/>
    </xf>
    <xf numFmtId="3" fontId="10" fillId="34" borderId="14" xfId="52" applyNumberFormat="1" applyFont="1" applyFill="1" applyBorder="1" applyAlignment="1">
      <alignment horizontal="center"/>
      <protection/>
    </xf>
    <xf numFmtId="4" fontId="10" fillId="34" borderId="24" xfId="52" applyNumberFormat="1" applyFont="1" applyFill="1" applyBorder="1" applyAlignment="1">
      <alignment horizontal="left"/>
      <protection/>
    </xf>
    <xf numFmtId="3" fontId="10" fillId="32" borderId="14" xfId="52" applyNumberFormat="1" applyFont="1" applyFill="1" applyBorder="1" applyAlignment="1">
      <alignment horizontal="center"/>
      <protection/>
    </xf>
    <xf numFmtId="4" fontId="7" fillId="0" borderId="24" xfId="52" applyNumberFormat="1" applyFont="1" applyFill="1" applyBorder="1" applyAlignment="1">
      <alignment horizontal="left"/>
      <protection/>
    </xf>
    <xf numFmtId="4" fontId="7" fillId="32" borderId="24" xfId="52" applyNumberFormat="1" applyFont="1" applyFill="1" applyBorder="1" applyAlignment="1">
      <alignment vertical="center"/>
      <protection/>
    </xf>
    <xf numFmtId="4" fontId="7" fillId="0" borderId="24" xfId="0" applyNumberFormat="1" applyFont="1" applyBorder="1" applyAlignment="1">
      <alignment/>
    </xf>
    <xf numFmtId="3" fontId="10" fillId="5" borderId="14" xfId="52" applyNumberFormat="1" applyFont="1" applyFill="1" applyBorder="1" applyAlignment="1">
      <alignment horizontal="center"/>
      <protection/>
    </xf>
    <xf numFmtId="4" fontId="10" fillId="5" borderId="24" xfId="52" applyNumberFormat="1" applyFont="1" applyFill="1" applyBorder="1" applyAlignment="1">
      <alignment horizontal="left"/>
      <protection/>
    </xf>
    <xf numFmtId="4" fontId="10" fillId="5" borderId="16" xfId="52" applyNumberFormat="1" applyFont="1" applyFill="1" applyBorder="1" applyAlignment="1">
      <alignment horizontal="right" vertical="center"/>
      <protection/>
    </xf>
    <xf numFmtId="4" fontId="10" fillId="5" borderId="16" xfId="52" applyNumberFormat="1" applyFont="1" applyFill="1" applyBorder="1" applyAlignment="1">
      <alignment horizontal="right"/>
      <protection/>
    </xf>
    <xf numFmtId="4" fontId="10" fillId="5" borderId="16" xfId="52" applyNumberFormat="1" applyFont="1" applyFill="1" applyBorder="1" applyAlignment="1">
      <alignment vertical="center"/>
      <protection/>
    </xf>
    <xf numFmtId="4" fontId="10" fillId="5" borderId="24" xfId="52" applyNumberFormat="1" applyFont="1" applyFill="1" applyBorder="1" applyAlignment="1">
      <alignment vertical="center"/>
      <protection/>
    </xf>
    <xf numFmtId="3" fontId="10" fillId="4" borderId="14" xfId="52" applyNumberFormat="1" applyFont="1" applyFill="1" applyBorder="1" applyAlignment="1">
      <alignment horizontal="center"/>
      <protection/>
    </xf>
    <xf numFmtId="4" fontId="10" fillId="4" borderId="24" xfId="52" applyNumberFormat="1" applyFont="1" applyFill="1" applyBorder="1" applyAlignment="1">
      <alignment horizontal="left"/>
      <protection/>
    </xf>
    <xf numFmtId="4" fontId="10" fillId="4" borderId="16" xfId="52" applyNumberFormat="1" applyFont="1" applyFill="1" applyBorder="1" applyAlignment="1">
      <alignment horizontal="right" vertical="center"/>
      <protection/>
    </xf>
    <xf numFmtId="4" fontId="10" fillId="4" borderId="16" xfId="52" applyNumberFormat="1" applyFont="1" applyFill="1" applyBorder="1" applyAlignment="1">
      <alignment horizontal="right"/>
      <protection/>
    </xf>
    <xf numFmtId="3" fontId="10" fillId="18" borderId="14" xfId="52" applyNumberFormat="1" applyFont="1" applyFill="1" applyBorder="1" applyAlignment="1">
      <alignment horizontal="center"/>
      <protection/>
    </xf>
    <xf numFmtId="4" fontId="10" fillId="18" borderId="24" xfId="52" applyNumberFormat="1" applyFont="1" applyFill="1" applyBorder="1" applyAlignment="1">
      <alignment horizontal="left"/>
      <protection/>
    </xf>
    <xf numFmtId="4" fontId="10" fillId="18" borderId="16" xfId="52" applyNumberFormat="1" applyFont="1" applyFill="1" applyBorder="1" applyAlignment="1">
      <alignment horizontal="right" vertical="center"/>
      <protection/>
    </xf>
    <xf numFmtId="4" fontId="7" fillId="32" borderId="13" xfId="0" applyNumberFormat="1" applyFont="1" applyFill="1" applyBorder="1" applyAlignment="1">
      <alignment/>
    </xf>
    <xf numFmtId="3" fontId="10" fillId="39" borderId="14" xfId="52" applyNumberFormat="1" applyFont="1" applyFill="1" applyBorder="1" applyAlignment="1">
      <alignment horizontal="center"/>
      <protection/>
    </xf>
    <xf numFmtId="4" fontId="10" fillId="39" borderId="33" xfId="52" applyNumberFormat="1" applyFont="1" applyFill="1" applyBorder="1" applyAlignment="1">
      <alignment horizontal="left"/>
      <protection/>
    </xf>
    <xf numFmtId="4" fontId="10" fillId="39" borderId="14" xfId="52" applyNumberFormat="1" applyFont="1" applyFill="1" applyBorder="1" applyAlignment="1">
      <alignment horizontal="right" vertical="center"/>
      <protection/>
    </xf>
    <xf numFmtId="4" fontId="10" fillId="39" borderId="14" xfId="52" applyNumberFormat="1" applyFont="1" applyFill="1" applyBorder="1" applyAlignment="1">
      <alignment vertical="center"/>
      <protection/>
    </xf>
    <xf numFmtId="4" fontId="10" fillId="39" borderId="16" xfId="52" applyNumberFormat="1" applyFont="1" applyFill="1" applyBorder="1" applyAlignment="1">
      <alignment horizontal="right"/>
      <protection/>
    </xf>
    <xf numFmtId="4" fontId="10" fillId="39" borderId="13" xfId="52" applyNumberFormat="1" applyFont="1" applyFill="1" applyBorder="1" applyAlignment="1">
      <alignment vertical="center"/>
      <protection/>
    </xf>
    <xf numFmtId="4" fontId="10" fillId="39" borderId="16" xfId="52" applyNumberFormat="1" applyFont="1" applyFill="1" applyBorder="1" applyAlignment="1">
      <alignment vertical="center"/>
      <protection/>
    </xf>
    <xf numFmtId="3" fontId="10" fillId="40" borderId="14" xfId="52" applyNumberFormat="1" applyFont="1" applyFill="1" applyBorder="1" applyAlignment="1">
      <alignment horizontal="center"/>
      <protection/>
    </xf>
    <xf numFmtId="4" fontId="10" fillId="40" borderId="33" xfId="52" applyNumberFormat="1" applyFont="1" applyFill="1" applyBorder="1" applyAlignment="1">
      <alignment horizontal="left"/>
      <protection/>
    </xf>
    <xf numFmtId="4" fontId="10" fillId="40" borderId="14" xfId="52" applyNumberFormat="1" applyFont="1" applyFill="1" applyBorder="1" applyAlignment="1">
      <alignment horizontal="right" vertical="center"/>
      <protection/>
    </xf>
    <xf numFmtId="4" fontId="10" fillId="40" borderId="16" xfId="52" applyNumberFormat="1" applyFont="1" applyFill="1" applyBorder="1" applyAlignment="1">
      <alignment horizontal="right" vertical="center"/>
      <protection/>
    </xf>
    <xf numFmtId="4" fontId="10" fillId="40" borderId="13" xfId="52" applyNumberFormat="1" applyFont="1" applyFill="1" applyBorder="1" applyAlignment="1">
      <alignment horizontal="right" vertical="center"/>
      <protection/>
    </xf>
    <xf numFmtId="4" fontId="7" fillId="32" borderId="14" xfId="52" applyNumberFormat="1" applyFont="1" applyFill="1" applyBorder="1" applyAlignment="1">
      <alignment horizontal="right"/>
      <protection/>
    </xf>
    <xf numFmtId="3" fontId="10" fillId="35" borderId="14" xfId="52" applyNumberFormat="1" applyFont="1" applyFill="1" applyBorder="1" applyAlignment="1">
      <alignment horizontal="center"/>
      <protection/>
    </xf>
    <xf numFmtId="4" fontId="10" fillId="35" borderId="33" xfId="52" applyNumberFormat="1" applyFont="1" applyFill="1" applyBorder="1" applyAlignment="1">
      <alignment horizontal="left"/>
      <protection/>
    </xf>
    <xf numFmtId="4" fontId="10" fillId="35" borderId="16" xfId="52" applyNumberFormat="1" applyFont="1" applyFill="1" applyBorder="1" applyAlignment="1">
      <alignment horizontal="right"/>
      <protection/>
    </xf>
    <xf numFmtId="4" fontId="10" fillId="35" borderId="16" xfId="52" applyNumberFormat="1" applyFont="1" applyFill="1" applyBorder="1" applyAlignment="1">
      <alignment vertical="center"/>
      <protection/>
    </xf>
    <xf numFmtId="4" fontId="10" fillId="35" borderId="24" xfId="52" applyNumberFormat="1" applyFont="1" applyFill="1" applyBorder="1" applyAlignment="1">
      <alignment vertical="center"/>
      <protection/>
    </xf>
    <xf numFmtId="3" fontId="10" fillId="36" borderId="14" xfId="52" applyNumberFormat="1" applyFont="1" applyFill="1" applyBorder="1" applyAlignment="1">
      <alignment horizontal="center"/>
      <protection/>
    </xf>
    <xf numFmtId="4" fontId="10" fillId="36" borderId="33" xfId="52" applyNumberFormat="1" applyFont="1" applyFill="1" applyBorder="1" applyAlignment="1">
      <alignment horizontal="left"/>
      <protection/>
    </xf>
    <xf numFmtId="4" fontId="10" fillId="36" borderId="16" xfId="52" applyNumberFormat="1" applyFont="1" applyFill="1" applyBorder="1" applyAlignment="1">
      <alignment horizontal="right"/>
      <protection/>
    </xf>
    <xf numFmtId="4" fontId="10" fillId="36" borderId="13" xfId="52" applyNumberFormat="1" applyFont="1" applyFill="1" applyBorder="1" applyAlignment="1">
      <alignment vertical="center"/>
      <protection/>
    </xf>
    <xf numFmtId="3" fontId="10" fillId="37" borderId="14" xfId="52" applyNumberFormat="1" applyFont="1" applyFill="1" applyBorder="1" applyAlignment="1">
      <alignment horizontal="center"/>
      <protection/>
    </xf>
    <xf numFmtId="4" fontId="10" fillId="37" borderId="33" xfId="52" applyNumberFormat="1" applyFont="1" applyFill="1" applyBorder="1" applyAlignment="1">
      <alignment horizontal="left"/>
      <protection/>
    </xf>
    <xf numFmtId="4" fontId="10" fillId="37" borderId="16" xfId="52" applyNumberFormat="1" applyFont="1" applyFill="1" applyBorder="1" applyAlignment="1">
      <alignment horizontal="right"/>
      <protection/>
    </xf>
    <xf numFmtId="4" fontId="10" fillId="37" borderId="16" xfId="52" applyNumberFormat="1" applyFont="1" applyFill="1" applyBorder="1" applyAlignment="1">
      <alignment vertical="center"/>
      <protection/>
    </xf>
    <xf numFmtId="4" fontId="10" fillId="37" borderId="24" xfId="52" applyNumberFormat="1" applyFont="1" applyFill="1" applyBorder="1" applyAlignment="1">
      <alignment vertical="center"/>
      <protection/>
    </xf>
    <xf numFmtId="3" fontId="10" fillId="38" borderId="14" xfId="52" applyNumberFormat="1" applyFont="1" applyFill="1" applyBorder="1" applyAlignment="1">
      <alignment horizontal="center"/>
      <protection/>
    </xf>
    <xf numFmtId="4" fontId="10" fillId="38" borderId="33" xfId="52" applyNumberFormat="1" applyFont="1" applyFill="1" applyBorder="1" applyAlignment="1">
      <alignment horizontal="left"/>
      <protection/>
    </xf>
    <xf numFmtId="4" fontId="10" fillId="38" borderId="16" xfId="52" applyNumberFormat="1" applyFont="1" applyFill="1" applyBorder="1" applyAlignment="1">
      <alignment horizontal="right"/>
      <protection/>
    </xf>
    <xf numFmtId="4" fontId="10" fillId="38" borderId="24" xfId="52" applyNumberFormat="1" applyFont="1" applyFill="1" applyBorder="1" applyAlignment="1">
      <alignment vertical="center"/>
      <protection/>
    </xf>
    <xf numFmtId="3" fontId="10" fillId="41" borderId="14" xfId="52" applyNumberFormat="1" applyFont="1" applyFill="1" applyBorder="1" applyAlignment="1">
      <alignment horizontal="center"/>
      <protection/>
    </xf>
    <xf numFmtId="4" fontId="10" fillId="41" borderId="33" xfId="52" applyNumberFormat="1" applyFont="1" applyFill="1" applyBorder="1" applyAlignment="1">
      <alignment horizontal="left"/>
      <protection/>
    </xf>
    <xf numFmtId="4" fontId="10" fillId="41" borderId="14" xfId="52" applyNumberFormat="1" applyFont="1" applyFill="1" applyBorder="1" applyAlignment="1">
      <alignment horizontal="right" vertical="center"/>
      <protection/>
    </xf>
    <xf numFmtId="3" fontId="10" fillId="44" borderId="14" xfId="52" applyNumberFormat="1" applyFont="1" applyFill="1" applyBorder="1" applyAlignment="1">
      <alignment horizontal="center"/>
      <protection/>
    </xf>
    <xf numFmtId="4" fontId="10" fillId="44" borderId="33" xfId="52" applyNumberFormat="1" applyFont="1" applyFill="1" applyBorder="1" applyAlignment="1">
      <alignment horizontal="left"/>
      <protection/>
    </xf>
    <xf numFmtId="4" fontId="10" fillId="44" borderId="14" xfId="52" applyNumberFormat="1" applyFont="1" applyFill="1" applyBorder="1" applyAlignment="1">
      <alignment horizontal="right" vertical="center"/>
      <protection/>
    </xf>
    <xf numFmtId="4" fontId="10" fillId="44" borderId="13" xfId="52" applyNumberFormat="1" applyFont="1" applyFill="1" applyBorder="1" applyAlignment="1">
      <alignment horizontal="right" vertical="center"/>
      <protection/>
    </xf>
    <xf numFmtId="4" fontId="10" fillId="44" borderId="16" xfId="52" applyNumberFormat="1" applyFont="1" applyFill="1" applyBorder="1" applyAlignment="1">
      <alignment vertical="center"/>
      <protection/>
    </xf>
    <xf numFmtId="4" fontId="10" fillId="44" borderId="13" xfId="52" applyNumberFormat="1" applyFont="1" applyFill="1" applyBorder="1" applyAlignment="1">
      <alignment vertical="center"/>
      <protection/>
    </xf>
    <xf numFmtId="4" fontId="10" fillId="44" borderId="16" xfId="52" applyNumberFormat="1" applyFont="1" applyFill="1" applyBorder="1" applyAlignment="1">
      <alignment horizontal="right"/>
      <protection/>
    </xf>
    <xf numFmtId="4" fontId="10" fillId="44" borderId="24" xfId="52" applyNumberFormat="1" applyFont="1" applyFill="1" applyBorder="1" applyAlignment="1">
      <alignment vertical="center"/>
      <protection/>
    </xf>
    <xf numFmtId="3" fontId="10" fillId="45" borderId="14" xfId="52" applyNumberFormat="1" applyFont="1" applyFill="1" applyBorder="1" applyAlignment="1">
      <alignment horizontal="center"/>
      <protection/>
    </xf>
    <xf numFmtId="4" fontId="10" fillId="45" borderId="33" xfId="52" applyNumberFormat="1" applyFont="1" applyFill="1" applyBorder="1" applyAlignment="1">
      <alignment horizontal="left"/>
      <protection/>
    </xf>
    <xf numFmtId="4" fontId="10" fillId="45" borderId="13" xfId="52" applyNumberFormat="1" applyFont="1" applyFill="1" applyBorder="1" applyAlignment="1">
      <alignment horizontal="right" vertical="center"/>
      <protection/>
    </xf>
    <xf numFmtId="4" fontId="10" fillId="45" borderId="16" xfId="52" applyNumberFormat="1" applyFont="1" applyFill="1" applyBorder="1" applyAlignment="1">
      <alignment horizontal="right"/>
      <protection/>
    </xf>
    <xf numFmtId="4" fontId="10" fillId="45" borderId="13" xfId="52" applyNumberFormat="1" applyFont="1" applyFill="1" applyBorder="1" applyAlignment="1">
      <alignment vertical="center"/>
      <protection/>
    </xf>
    <xf numFmtId="4" fontId="10" fillId="45" borderId="24" xfId="52" applyNumberFormat="1" applyFont="1" applyFill="1" applyBorder="1" applyAlignment="1">
      <alignment vertical="center"/>
      <protection/>
    </xf>
    <xf numFmtId="3" fontId="10" fillId="42" borderId="14" xfId="52" applyNumberFormat="1" applyFont="1" applyFill="1" applyBorder="1" applyAlignment="1">
      <alignment horizontal="center"/>
      <protection/>
    </xf>
    <xf numFmtId="4" fontId="10" fillId="42" borderId="33" xfId="52" applyNumberFormat="1" applyFont="1" applyFill="1" applyBorder="1" applyAlignment="1">
      <alignment horizontal="left"/>
      <protection/>
    </xf>
    <xf numFmtId="4" fontId="10" fillId="42" borderId="14" xfId="52" applyNumberFormat="1" applyFont="1" applyFill="1" applyBorder="1" applyAlignment="1">
      <alignment horizontal="right" vertical="center"/>
      <protection/>
    </xf>
    <xf numFmtId="4" fontId="10" fillId="42" borderId="13" xfId="52" applyNumberFormat="1" applyFont="1" applyFill="1" applyBorder="1" applyAlignment="1">
      <alignment horizontal="right" vertical="center"/>
      <protection/>
    </xf>
    <xf numFmtId="4" fontId="10" fillId="42" borderId="16" xfId="52" applyNumberFormat="1" applyFont="1" applyFill="1" applyBorder="1" applyAlignment="1">
      <alignment horizontal="right"/>
      <protection/>
    </xf>
    <xf numFmtId="4" fontId="10" fillId="42" borderId="13" xfId="52" applyNumberFormat="1" applyFont="1" applyFill="1" applyBorder="1" applyAlignment="1">
      <alignment vertical="center"/>
      <protection/>
    </xf>
    <xf numFmtId="3" fontId="10" fillId="43" borderId="14" xfId="52" applyNumberFormat="1" applyFont="1" applyFill="1" applyBorder="1" applyAlignment="1">
      <alignment horizontal="center"/>
      <protection/>
    </xf>
    <xf numFmtId="4" fontId="10" fillId="43" borderId="34" xfId="52" applyNumberFormat="1" applyFont="1" applyFill="1" applyBorder="1" applyAlignment="1">
      <alignment horizontal="left"/>
      <protection/>
    </xf>
    <xf numFmtId="4" fontId="10" fillId="43" borderId="14" xfId="52" applyNumberFormat="1" applyFont="1" applyFill="1" applyBorder="1" applyAlignment="1">
      <alignment horizontal="right" vertical="center"/>
      <protection/>
    </xf>
    <xf numFmtId="4" fontId="10" fillId="43" borderId="13" xfId="52" applyNumberFormat="1" applyFont="1" applyFill="1" applyBorder="1" applyAlignment="1">
      <alignment horizontal="right" vertical="center"/>
      <protection/>
    </xf>
    <xf numFmtId="4" fontId="10" fillId="43" borderId="16" xfId="52" applyNumberFormat="1" applyFont="1" applyFill="1" applyBorder="1" applyAlignment="1">
      <alignment vertical="center"/>
      <protection/>
    </xf>
    <xf numFmtId="4" fontId="10" fillId="43" borderId="13" xfId="52" applyNumberFormat="1" applyFont="1" applyFill="1" applyBorder="1" applyAlignment="1">
      <alignment horizontal="right"/>
      <protection/>
    </xf>
    <xf numFmtId="4" fontId="10" fillId="43" borderId="13" xfId="52" applyNumberFormat="1" applyFont="1" applyFill="1" applyBorder="1" applyAlignment="1">
      <alignment vertical="center"/>
      <protection/>
    </xf>
    <xf numFmtId="4" fontId="10" fillId="43" borderId="16" xfId="52" applyNumberFormat="1" applyFont="1" applyFill="1" applyBorder="1" applyAlignment="1">
      <alignment horizontal="right"/>
      <protection/>
    </xf>
    <xf numFmtId="4" fontId="10" fillId="43" borderId="24" xfId="52" applyNumberFormat="1" applyFont="1" applyFill="1" applyBorder="1" applyAlignment="1">
      <alignment vertical="center"/>
      <protection/>
    </xf>
    <xf numFmtId="4" fontId="10" fillId="47" borderId="35" xfId="52" applyNumberFormat="1" applyFont="1" applyFill="1" applyBorder="1" applyAlignment="1">
      <alignment vertical="center"/>
      <protection/>
    </xf>
    <xf numFmtId="4" fontId="8" fillId="32" borderId="0" xfId="52" applyNumberFormat="1" applyFont="1" applyFill="1" applyAlignment="1">
      <alignment vertical="center"/>
      <protection/>
    </xf>
    <xf numFmtId="4" fontId="8" fillId="0" borderId="0" xfId="52" applyNumberFormat="1" applyFont="1" applyFill="1" applyBorder="1">
      <alignment/>
      <protection/>
    </xf>
    <xf numFmtId="4" fontId="8" fillId="0" borderId="0" xfId="52" applyNumberFormat="1" applyFont="1" applyFill="1">
      <alignment/>
      <protection/>
    </xf>
    <xf numFmtId="4" fontId="1" fillId="32" borderId="0" xfId="52" applyNumberFormat="1" applyFont="1" applyFill="1" applyAlignment="1">
      <alignment horizontal="right"/>
      <protection/>
    </xf>
    <xf numFmtId="4" fontId="8" fillId="32" borderId="10" xfId="52" applyNumberFormat="1" applyFont="1" applyFill="1" applyBorder="1" applyAlignment="1">
      <alignment horizontal="center" vertical="center" wrapText="1"/>
      <protection/>
    </xf>
    <xf numFmtId="4" fontId="8" fillId="32" borderId="11" xfId="52" applyNumberFormat="1" applyFont="1" applyFill="1" applyBorder="1" applyAlignment="1">
      <alignment horizontal="center" vertical="center" wrapText="1"/>
      <protection/>
    </xf>
    <xf numFmtId="4" fontId="6" fillId="32" borderId="0" xfId="52" applyNumberFormat="1" applyFont="1" applyFill="1" applyBorder="1" applyAlignment="1">
      <alignment horizontal="center"/>
      <protection/>
    </xf>
    <xf numFmtId="3" fontId="10" fillId="10" borderId="18" xfId="52" applyNumberFormat="1" applyFont="1" applyFill="1" applyBorder="1" applyAlignment="1">
      <alignment horizontal="center"/>
      <protection/>
    </xf>
    <xf numFmtId="3" fontId="10" fillId="10" borderId="20" xfId="52" applyNumberFormat="1" applyFont="1" applyFill="1" applyBorder="1" applyAlignment="1">
      <alignment horizontal="left"/>
      <protection/>
    </xf>
    <xf numFmtId="4" fontId="10" fillId="10" borderId="18" xfId="52" applyNumberFormat="1" applyFont="1" applyFill="1" applyBorder="1" applyAlignment="1">
      <alignment horizontal="right"/>
      <protection/>
    </xf>
    <xf numFmtId="4" fontId="7" fillId="32" borderId="19" xfId="52" applyNumberFormat="1" applyFont="1" applyFill="1" applyBorder="1">
      <alignment/>
      <protection/>
    </xf>
    <xf numFmtId="4" fontId="7" fillId="32" borderId="20" xfId="52" applyNumberFormat="1" applyFont="1" applyFill="1" applyBorder="1" applyAlignment="1">
      <alignment horizontal="right" vertical="center"/>
      <protection/>
    </xf>
    <xf numFmtId="4" fontId="7" fillId="32" borderId="26" xfId="52" applyNumberFormat="1" applyFont="1" applyFill="1" applyBorder="1" applyAlignment="1">
      <alignment horizontal="right" vertical="center"/>
      <protection/>
    </xf>
    <xf numFmtId="3" fontId="10" fillId="3" borderId="17" xfId="52" applyNumberFormat="1" applyFont="1" applyFill="1" applyBorder="1" applyAlignment="1">
      <alignment horizontal="center"/>
      <protection/>
    </xf>
    <xf numFmtId="4" fontId="10" fillId="3" borderId="24" xfId="52" applyNumberFormat="1" applyFont="1" applyFill="1" applyBorder="1" applyAlignment="1">
      <alignment horizontal="right" vertical="center"/>
      <protection/>
    </xf>
    <xf numFmtId="4" fontId="10" fillId="3" borderId="16" xfId="52" applyNumberFormat="1" applyFont="1" applyFill="1" applyBorder="1" applyAlignment="1">
      <alignment horizontal="right" vertical="center"/>
      <protection/>
    </xf>
    <xf numFmtId="3" fontId="10" fillId="33" borderId="17" xfId="52" applyNumberFormat="1" applyFont="1" applyFill="1" applyBorder="1" applyAlignment="1">
      <alignment horizontal="center"/>
      <protection/>
    </xf>
    <xf numFmtId="4" fontId="10" fillId="33" borderId="17" xfId="52" applyNumberFormat="1" applyFont="1" applyFill="1" applyBorder="1" applyAlignment="1">
      <alignment horizontal="right" vertical="center"/>
      <protection/>
    </xf>
    <xf numFmtId="4" fontId="10" fillId="33" borderId="19" xfId="52" applyNumberFormat="1" applyFont="1" applyFill="1" applyBorder="1" applyAlignment="1">
      <alignment horizontal="right" vertical="center"/>
      <protection/>
    </xf>
    <xf numFmtId="3" fontId="10" fillId="34" borderId="17" xfId="52" applyNumberFormat="1" applyFont="1" applyFill="1" applyBorder="1" applyAlignment="1">
      <alignment horizontal="center"/>
      <protection/>
    </xf>
    <xf numFmtId="4" fontId="7" fillId="0" borderId="13" xfId="52" applyNumberFormat="1" applyFont="1" applyFill="1" applyBorder="1" applyAlignment="1">
      <alignment horizontal="right" vertical="center"/>
      <protection/>
    </xf>
    <xf numFmtId="4" fontId="7" fillId="0" borderId="16" xfId="52" applyNumberFormat="1" applyFont="1" applyFill="1" applyBorder="1" applyAlignment="1">
      <alignment horizontal="right" vertical="center"/>
      <protection/>
    </xf>
    <xf numFmtId="3" fontId="10" fillId="5" borderId="17" xfId="52" applyNumberFormat="1" applyFont="1" applyFill="1" applyBorder="1" applyAlignment="1">
      <alignment horizontal="center"/>
      <protection/>
    </xf>
    <xf numFmtId="4" fontId="10" fillId="5" borderId="17" xfId="52" applyNumberFormat="1" applyFont="1" applyFill="1" applyBorder="1" applyAlignment="1">
      <alignment horizontal="right" vertical="center"/>
      <protection/>
    </xf>
    <xf numFmtId="4" fontId="10" fillId="5" borderId="18" xfId="52" applyNumberFormat="1" applyFont="1" applyFill="1" applyBorder="1" applyAlignment="1">
      <alignment horizontal="right" vertical="center"/>
      <protection/>
    </xf>
    <xf numFmtId="4" fontId="10" fillId="5" borderId="19" xfId="52" applyNumberFormat="1" applyFont="1" applyFill="1" applyBorder="1" applyAlignment="1">
      <alignment horizontal="right" vertical="center"/>
      <protection/>
    </xf>
    <xf numFmtId="4" fontId="10" fillId="5" borderId="20" xfId="52" applyNumberFormat="1" applyFont="1" applyFill="1" applyBorder="1" applyAlignment="1">
      <alignment horizontal="right" vertical="center"/>
      <protection/>
    </xf>
    <xf numFmtId="4" fontId="10" fillId="5" borderId="21" xfId="52" applyNumberFormat="1" applyFont="1" applyFill="1" applyBorder="1" applyAlignment="1">
      <alignment horizontal="right" vertical="center"/>
      <protection/>
    </xf>
    <xf numFmtId="3" fontId="10" fillId="4" borderId="17" xfId="52" applyNumberFormat="1" applyFont="1" applyFill="1" applyBorder="1" applyAlignment="1">
      <alignment horizontal="center"/>
      <protection/>
    </xf>
    <xf numFmtId="4" fontId="10" fillId="4" borderId="17" xfId="52" applyNumberFormat="1" applyFont="1" applyFill="1" applyBorder="1" applyAlignment="1">
      <alignment horizontal="right" vertical="center"/>
      <protection/>
    </xf>
    <xf numFmtId="4" fontId="10" fillId="4" borderId="19" xfId="52" applyNumberFormat="1" applyFont="1" applyFill="1" applyBorder="1" applyAlignment="1">
      <alignment horizontal="right" vertical="center"/>
      <protection/>
    </xf>
    <xf numFmtId="3" fontId="10" fillId="18" borderId="17" xfId="52" applyNumberFormat="1" applyFont="1" applyFill="1" applyBorder="1" applyAlignment="1">
      <alignment horizontal="center"/>
      <protection/>
    </xf>
    <xf numFmtId="4" fontId="10" fillId="18" borderId="17" xfId="52" applyNumberFormat="1" applyFont="1" applyFill="1" applyBorder="1" applyAlignment="1">
      <alignment horizontal="right" vertical="center"/>
      <protection/>
    </xf>
    <xf numFmtId="4" fontId="10" fillId="18" borderId="18" xfId="52" applyNumberFormat="1" applyFont="1" applyFill="1" applyBorder="1" applyAlignment="1">
      <alignment horizontal="right" vertical="center"/>
      <protection/>
    </xf>
    <xf numFmtId="4" fontId="14" fillId="46" borderId="18" xfId="52" applyNumberFormat="1" applyFont="1" applyFill="1" applyBorder="1" applyAlignment="1">
      <alignment horizontal="right" vertical="center"/>
      <protection/>
    </xf>
    <xf numFmtId="4" fontId="10" fillId="0" borderId="13" xfId="52" applyNumberFormat="1" applyFont="1" applyFill="1" applyBorder="1" applyAlignment="1">
      <alignment horizontal="right" vertical="center"/>
      <protection/>
    </xf>
    <xf numFmtId="4" fontId="10" fillId="0" borderId="33" xfId="52" applyNumberFormat="1" applyFont="1" applyFill="1" applyBorder="1" applyAlignment="1">
      <alignment horizontal="right" vertical="center"/>
      <protection/>
    </xf>
    <xf numFmtId="4" fontId="10" fillId="0" borderId="16" xfId="52" applyNumberFormat="1" applyFont="1" applyFill="1" applyBorder="1" applyAlignment="1">
      <alignment horizontal="right" vertical="center"/>
      <protection/>
    </xf>
    <xf numFmtId="4" fontId="10" fillId="0" borderId="24" xfId="52" applyNumberFormat="1" applyFont="1" applyFill="1" applyBorder="1" applyAlignment="1">
      <alignment horizontal="right" vertical="center"/>
      <protection/>
    </xf>
    <xf numFmtId="4" fontId="7" fillId="0" borderId="24" xfId="52" applyNumberFormat="1" applyFont="1" applyFill="1" applyBorder="1" applyAlignment="1">
      <alignment horizontal="right" vertical="center"/>
      <protection/>
    </xf>
    <xf numFmtId="3" fontId="10" fillId="39" borderId="17" xfId="52" applyNumberFormat="1" applyFont="1" applyFill="1" applyBorder="1" applyAlignment="1">
      <alignment horizontal="center"/>
      <protection/>
    </xf>
    <xf numFmtId="4" fontId="10" fillId="39" borderId="17" xfId="52" applyNumberFormat="1" applyFont="1" applyFill="1" applyBorder="1" applyAlignment="1">
      <alignment horizontal="right" vertical="center"/>
      <protection/>
    </xf>
    <xf numFmtId="4" fontId="10" fillId="39" borderId="19" xfId="52" applyNumberFormat="1" applyFont="1" applyFill="1" applyBorder="1" applyAlignment="1">
      <alignment horizontal="right" vertical="center"/>
      <protection/>
    </xf>
    <xf numFmtId="4" fontId="10" fillId="39" borderId="16" xfId="52" applyNumberFormat="1" applyFont="1" applyFill="1" applyBorder="1" applyAlignment="1">
      <alignment horizontal="right" vertical="center"/>
      <protection/>
    </xf>
    <xf numFmtId="3" fontId="10" fillId="40" borderId="17" xfId="52" applyNumberFormat="1" applyFont="1" applyFill="1" applyBorder="1" applyAlignment="1">
      <alignment horizontal="center"/>
      <protection/>
    </xf>
    <xf numFmtId="4" fontId="10" fillId="40" borderId="17" xfId="52" applyNumberFormat="1" applyFont="1" applyFill="1" applyBorder="1" applyAlignment="1">
      <alignment horizontal="right" vertical="center"/>
      <protection/>
    </xf>
    <xf numFmtId="4" fontId="10" fillId="40" borderId="18" xfId="52" applyNumberFormat="1" applyFont="1" applyFill="1" applyBorder="1" applyAlignment="1">
      <alignment horizontal="right" vertical="center"/>
      <protection/>
    </xf>
    <xf numFmtId="4" fontId="7" fillId="32" borderId="24" xfId="52" applyNumberFormat="1" applyFont="1" applyFill="1" applyBorder="1" applyAlignment="1">
      <alignment horizontal="right" vertical="center"/>
      <protection/>
    </xf>
    <xf numFmtId="3" fontId="10" fillId="35" borderId="17" xfId="52" applyNumberFormat="1" applyFont="1" applyFill="1" applyBorder="1" applyAlignment="1">
      <alignment horizontal="center"/>
      <protection/>
    </xf>
    <xf numFmtId="4" fontId="10" fillId="35" borderId="26" xfId="52" applyNumberFormat="1" applyFont="1" applyFill="1" applyBorder="1" applyAlignment="1">
      <alignment horizontal="right" vertical="center"/>
      <protection/>
    </xf>
    <xf numFmtId="4" fontId="10" fillId="35" borderId="18" xfId="52" applyNumberFormat="1" applyFont="1" applyFill="1" applyBorder="1" applyAlignment="1">
      <alignment horizontal="right" vertical="center"/>
      <protection/>
    </xf>
    <xf numFmtId="4" fontId="10" fillId="35" borderId="36" xfId="52" applyNumberFormat="1" applyFont="1" applyFill="1" applyBorder="1" applyAlignment="1">
      <alignment horizontal="right" vertical="center"/>
      <protection/>
    </xf>
    <xf numFmtId="4" fontId="10" fillId="35" borderId="37" xfId="52" applyNumberFormat="1" applyFont="1" applyFill="1" applyBorder="1" applyAlignment="1">
      <alignment horizontal="right" vertical="center"/>
      <protection/>
    </xf>
    <xf numFmtId="4" fontId="10" fillId="48" borderId="13" xfId="52" applyNumberFormat="1" applyFont="1" applyFill="1" applyBorder="1" applyAlignment="1">
      <alignment horizontal="right" vertical="center"/>
      <protection/>
    </xf>
    <xf numFmtId="3" fontId="10" fillId="36" borderId="17" xfId="52" applyNumberFormat="1" applyFont="1" applyFill="1" applyBorder="1" applyAlignment="1">
      <alignment horizontal="center"/>
      <protection/>
    </xf>
    <xf numFmtId="3" fontId="10" fillId="38" borderId="17" xfId="52" applyNumberFormat="1" applyFont="1" applyFill="1" applyBorder="1" applyAlignment="1">
      <alignment horizontal="center"/>
      <protection/>
    </xf>
    <xf numFmtId="4" fontId="10" fillId="38" borderId="17" xfId="52" applyNumberFormat="1" applyFont="1" applyFill="1" applyBorder="1" applyAlignment="1">
      <alignment horizontal="right" vertical="center"/>
      <protection/>
    </xf>
    <xf numFmtId="4" fontId="10" fillId="38" borderId="18" xfId="52" applyNumberFormat="1" applyFont="1" applyFill="1" applyBorder="1" applyAlignment="1">
      <alignment horizontal="right" vertical="center"/>
      <protection/>
    </xf>
    <xf numFmtId="4" fontId="10" fillId="38" borderId="19" xfId="52" applyNumberFormat="1" applyFont="1" applyFill="1" applyBorder="1" applyAlignment="1">
      <alignment horizontal="right" vertical="center"/>
      <protection/>
    </xf>
    <xf numFmtId="4" fontId="10" fillId="38" borderId="20" xfId="52" applyNumberFormat="1" applyFont="1" applyFill="1" applyBorder="1" applyAlignment="1">
      <alignment horizontal="right" vertical="center"/>
      <protection/>
    </xf>
    <xf numFmtId="4" fontId="10" fillId="38" borderId="21" xfId="52" applyNumberFormat="1" applyFont="1" applyFill="1" applyBorder="1" applyAlignment="1">
      <alignment horizontal="right" vertical="center"/>
      <protection/>
    </xf>
    <xf numFmtId="3" fontId="10" fillId="41" borderId="17" xfId="52" applyNumberFormat="1" applyFont="1" applyFill="1" applyBorder="1" applyAlignment="1">
      <alignment horizontal="center"/>
      <protection/>
    </xf>
    <xf numFmtId="3" fontId="10" fillId="44" borderId="17" xfId="52" applyNumberFormat="1" applyFont="1" applyFill="1" applyBorder="1" applyAlignment="1">
      <alignment horizontal="center"/>
      <protection/>
    </xf>
    <xf numFmtId="3" fontId="10" fillId="45" borderId="17" xfId="52" applyNumberFormat="1" applyFont="1" applyFill="1" applyBorder="1" applyAlignment="1">
      <alignment horizontal="center"/>
      <protection/>
    </xf>
    <xf numFmtId="3" fontId="10" fillId="42" borderId="17" xfId="52" applyNumberFormat="1" applyFont="1" applyFill="1" applyBorder="1" applyAlignment="1">
      <alignment horizontal="center"/>
      <protection/>
    </xf>
    <xf numFmtId="3" fontId="10" fillId="43" borderId="17" xfId="52" applyNumberFormat="1" applyFont="1" applyFill="1" applyBorder="1" applyAlignment="1">
      <alignment horizontal="center"/>
      <protection/>
    </xf>
    <xf numFmtId="4" fontId="10" fillId="47" borderId="35" xfId="52" applyNumberFormat="1" applyFont="1" applyFill="1" applyBorder="1" applyAlignment="1">
      <alignment horizontal="right" vertical="center"/>
      <protection/>
    </xf>
    <xf numFmtId="4" fontId="8" fillId="36" borderId="0" xfId="52" applyNumberFormat="1" applyFont="1" applyFill="1" applyBorder="1">
      <alignment/>
      <protection/>
    </xf>
    <xf numFmtId="4" fontId="10" fillId="49" borderId="18" xfId="52" applyNumberFormat="1" applyFont="1" applyFill="1" applyBorder="1" applyAlignment="1">
      <alignment horizontal="right" vertical="center"/>
      <protection/>
    </xf>
    <xf numFmtId="4" fontId="10" fillId="49" borderId="24" xfId="52" applyNumberFormat="1" applyFont="1" applyFill="1" applyBorder="1" applyAlignment="1">
      <alignment horizontal="right" vertical="center"/>
      <protection/>
    </xf>
    <xf numFmtId="4" fontId="10" fillId="50" borderId="21" xfId="52" applyNumberFormat="1" applyFont="1" applyFill="1" applyBorder="1" applyAlignment="1">
      <alignment horizontal="right" vertical="center"/>
      <protection/>
    </xf>
    <xf numFmtId="4" fontId="10" fillId="50" borderId="15" xfId="52" applyNumberFormat="1" applyFont="1" applyFill="1" applyBorder="1" applyAlignment="1">
      <alignment horizontal="right" vertical="center"/>
      <protection/>
    </xf>
    <xf numFmtId="4" fontId="10" fillId="51" borderId="35" xfId="52" applyNumberFormat="1" applyFont="1" applyFill="1" applyBorder="1" applyAlignment="1">
      <alignment horizontal="right" vertical="center"/>
      <protection/>
    </xf>
    <xf numFmtId="4" fontId="10" fillId="47" borderId="38" xfId="52" applyNumberFormat="1" applyFont="1" applyFill="1" applyBorder="1" applyAlignment="1">
      <alignment horizontal="right" vertical="center"/>
      <protection/>
    </xf>
    <xf numFmtId="4" fontId="1" fillId="32" borderId="0" xfId="52" applyNumberFormat="1" applyFont="1" applyFill="1" applyAlignment="1">
      <alignment vertical="center"/>
      <protection/>
    </xf>
    <xf numFmtId="4" fontId="10" fillId="32" borderId="39" xfId="52" applyNumberFormat="1" applyFont="1" applyFill="1" applyBorder="1" applyAlignment="1">
      <alignment horizontal="center" vertical="center" wrapText="1"/>
      <protection/>
    </xf>
    <xf numFmtId="4" fontId="1" fillId="32" borderId="40" xfId="52" applyNumberFormat="1" applyFont="1" applyFill="1" applyBorder="1" applyAlignment="1">
      <alignment horizontal="center" vertical="center" wrapText="1"/>
      <protection/>
    </xf>
    <xf numFmtId="4" fontId="8" fillId="32" borderId="41" xfId="52" applyNumberFormat="1" applyFont="1" applyFill="1" applyBorder="1" applyAlignment="1">
      <alignment horizontal="center" vertical="center" wrapText="1"/>
      <protection/>
    </xf>
    <xf numFmtId="4" fontId="7" fillId="0" borderId="20" xfId="52" applyNumberFormat="1" applyFont="1" applyFill="1" applyBorder="1" applyAlignment="1">
      <alignment vertical="center"/>
      <protection/>
    </xf>
    <xf numFmtId="4" fontId="7" fillId="0" borderId="21" xfId="52" applyNumberFormat="1" applyFont="1" applyFill="1" applyBorder="1" applyAlignment="1">
      <alignment vertical="center"/>
      <protection/>
    </xf>
    <xf numFmtId="4" fontId="7" fillId="32" borderId="33" xfId="52" applyNumberFormat="1" applyFont="1" applyFill="1" applyBorder="1">
      <alignment/>
      <protection/>
    </xf>
    <xf numFmtId="4" fontId="10" fillId="0" borderId="0" xfId="52" applyNumberFormat="1" applyFont="1" applyFill="1" applyBorder="1" applyAlignment="1">
      <alignment horizontal="center"/>
      <protection/>
    </xf>
    <xf numFmtId="4" fontId="7" fillId="0" borderId="18" xfId="52" applyNumberFormat="1" applyFont="1" applyFill="1" applyBorder="1" applyAlignment="1">
      <alignment horizontal="right"/>
      <protection/>
    </xf>
    <xf numFmtId="4" fontId="7" fillId="0" borderId="20" xfId="52" applyNumberFormat="1" applyFont="1" applyFill="1" applyBorder="1" applyAlignment="1">
      <alignment horizontal="right" vertical="center"/>
      <protection/>
    </xf>
    <xf numFmtId="4" fontId="7" fillId="0" borderId="17" xfId="52" applyNumberFormat="1" applyFont="1" applyFill="1" applyBorder="1" applyAlignment="1">
      <alignment horizontal="right" vertical="center"/>
      <protection/>
    </xf>
    <xf numFmtId="164" fontId="14" fillId="51" borderId="0" xfId="0" applyNumberFormat="1" applyFont="1" applyFill="1" applyAlignment="1">
      <alignment horizontal="right" vertical="top"/>
    </xf>
    <xf numFmtId="164" fontId="16" fillId="32" borderId="0" xfId="0" applyNumberFormat="1" applyFont="1" applyFill="1" applyAlignment="1">
      <alignment vertical="top"/>
    </xf>
    <xf numFmtId="4" fontId="8" fillId="32" borderId="42" xfId="52" applyNumberFormat="1" applyFont="1" applyFill="1" applyBorder="1" applyAlignment="1">
      <alignment horizontal="center" vertical="center" wrapText="1"/>
      <protection/>
    </xf>
    <xf numFmtId="4" fontId="10" fillId="32" borderId="43" xfId="52" applyNumberFormat="1" applyFont="1" applyFill="1" applyBorder="1" applyAlignment="1">
      <alignment horizontal="center" vertical="center" wrapText="1"/>
      <protection/>
    </xf>
    <xf numFmtId="4" fontId="25" fillId="32" borderId="12" xfId="52" applyNumberFormat="1" applyFont="1" applyFill="1" applyBorder="1" applyAlignment="1">
      <alignment horizontal="center" vertical="center" wrapText="1"/>
      <protection/>
    </xf>
    <xf numFmtId="4" fontId="25" fillId="32" borderId="44" xfId="52" applyNumberFormat="1" applyFont="1" applyFill="1" applyBorder="1" applyAlignment="1">
      <alignment horizontal="center" vertical="center" wrapText="1"/>
      <protection/>
    </xf>
    <xf numFmtId="4" fontId="26" fillId="32" borderId="44" xfId="52" applyNumberFormat="1" applyFont="1" applyFill="1" applyBorder="1" applyAlignment="1">
      <alignment horizontal="center" vertical="center" wrapText="1"/>
      <protection/>
    </xf>
    <xf numFmtId="4" fontId="8" fillId="32" borderId="44" xfId="52" applyNumberFormat="1" applyFont="1" applyFill="1" applyBorder="1" applyAlignment="1">
      <alignment horizontal="center" vertical="center" wrapText="1"/>
      <protection/>
    </xf>
    <xf numFmtId="3" fontId="10" fillId="10" borderId="45" xfId="52" applyNumberFormat="1" applyFont="1" applyFill="1" applyBorder="1" applyAlignment="1">
      <alignment horizontal="left"/>
      <protection/>
    </xf>
    <xf numFmtId="4" fontId="10" fillId="10" borderId="46" xfId="52" applyNumberFormat="1" applyFont="1" applyFill="1" applyBorder="1" applyAlignment="1">
      <alignment horizontal="right"/>
      <protection/>
    </xf>
    <xf numFmtId="4" fontId="10" fillId="10" borderId="47" xfId="52" applyNumberFormat="1" applyFont="1" applyFill="1" applyBorder="1" applyAlignment="1">
      <alignment horizontal="right"/>
      <protection/>
    </xf>
    <xf numFmtId="4" fontId="10" fillId="10" borderId="48" xfId="52" applyNumberFormat="1" applyFont="1" applyFill="1" applyBorder="1" applyAlignment="1">
      <alignment horizontal="right"/>
      <protection/>
    </xf>
    <xf numFmtId="4" fontId="10" fillId="10" borderId="45" xfId="52" applyNumberFormat="1" applyFont="1" applyFill="1" applyBorder="1" applyAlignment="1">
      <alignment horizontal="right"/>
      <protection/>
    </xf>
    <xf numFmtId="4" fontId="10" fillId="10" borderId="49" xfId="52" applyNumberFormat="1" applyFont="1" applyFill="1" applyBorder="1" applyAlignment="1">
      <alignment horizontal="right"/>
      <protection/>
    </xf>
    <xf numFmtId="4" fontId="7" fillId="0" borderId="50" xfId="52" applyNumberFormat="1" applyFont="1" applyFill="1" applyBorder="1" applyAlignment="1">
      <alignment horizontal="right"/>
      <protection/>
    </xf>
    <xf numFmtId="164" fontId="9" fillId="0" borderId="21" xfId="0" applyNumberFormat="1" applyFont="1" applyFill="1" applyBorder="1" applyAlignment="1" applyProtection="1">
      <alignment horizontal="right" vertical="center"/>
      <protection/>
    </xf>
    <xf numFmtId="4" fontId="7" fillId="0" borderId="14" xfId="52" applyNumberFormat="1" applyFont="1" applyFill="1" applyBorder="1" applyAlignment="1">
      <alignment horizontal="right"/>
      <protection/>
    </xf>
    <xf numFmtId="4" fontId="7" fillId="0" borderId="13" xfId="52" applyNumberFormat="1" applyFont="1" applyFill="1" applyBorder="1" applyAlignment="1">
      <alignment horizontal="right"/>
      <protection/>
    </xf>
    <xf numFmtId="4" fontId="7" fillId="0" borderId="33" xfId="52" applyNumberFormat="1" applyFont="1" applyFill="1" applyBorder="1" applyAlignment="1">
      <alignment horizontal="right"/>
      <protection/>
    </xf>
    <xf numFmtId="164" fontId="9" fillId="0" borderId="13" xfId="0" applyNumberFormat="1" applyFont="1" applyFill="1" applyBorder="1" applyAlignment="1" applyProtection="1">
      <alignment horizontal="right" vertical="top"/>
      <protection locked="0"/>
    </xf>
    <xf numFmtId="4" fontId="19" fillId="0" borderId="51" xfId="0" applyNumberFormat="1" applyFont="1" applyFill="1" applyBorder="1" applyAlignment="1" applyProtection="1">
      <alignment horizontal="right" vertical="top"/>
      <protection/>
    </xf>
    <xf numFmtId="4" fontId="7" fillId="0" borderId="33" xfId="0" applyNumberFormat="1" applyFont="1" applyFill="1" applyBorder="1" applyAlignment="1">
      <alignment/>
    </xf>
    <xf numFmtId="164" fontId="9" fillId="0" borderId="21" xfId="0" applyNumberFormat="1" applyFont="1" applyBorder="1" applyAlignment="1" applyProtection="1">
      <alignment horizontal="right" vertical="center"/>
      <protection/>
    </xf>
    <xf numFmtId="4" fontId="7" fillId="32" borderId="19" xfId="52" applyNumberFormat="1" applyFont="1" applyFill="1" applyBorder="1" applyAlignment="1">
      <alignment vertical="center"/>
      <protection/>
    </xf>
    <xf numFmtId="4" fontId="19" fillId="0" borderId="20" xfId="0" applyNumberFormat="1" applyFont="1" applyFill="1" applyBorder="1" applyAlignment="1" applyProtection="1">
      <alignment horizontal="right" vertical="top"/>
      <protection/>
    </xf>
    <xf numFmtId="4" fontId="7" fillId="32" borderId="33" xfId="0" applyNumberFormat="1" applyFont="1" applyFill="1" applyBorder="1" applyAlignment="1">
      <alignment/>
    </xf>
    <xf numFmtId="4" fontId="7" fillId="32" borderId="52" xfId="52" applyNumberFormat="1" applyFont="1" applyFill="1" applyBorder="1" applyAlignment="1">
      <alignment vertical="center"/>
      <protection/>
    </xf>
    <xf numFmtId="4" fontId="7" fillId="32" borderId="53" xfId="52" applyNumberFormat="1" applyFont="1" applyFill="1" applyBorder="1" applyAlignment="1">
      <alignment vertical="center"/>
      <protection/>
    </xf>
    <xf numFmtId="4" fontId="7" fillId="0" borderId="54" xfId="52" applyNumberFormat="1" applyFont="1" applyFill="1" applyBorder="1" applyAlignment="1">
      <alignment horizontal="right"/>
      <protection/>
    </xf>
    <xf numFmtId="4" fontId="7" fillId="0" borderId="53" xfId="52" applyNumberFormat="1" applyFont="1" applyFill="1" applyBorder="1" applyAlignment="1">
      <alignment horizontal="right"/>
      <protection/>
    </xf>
    <xf numFmtId="4" fontId="1" fillId="32" borderId="22" xfId="52" applyNumberFormat="1" applyFont="1" applyFill="1" applyBorder="1" applyAlignment="1">
      <alignment vertical="center"/>
      <protection/>
    </xf>
    <xf numFmtId="4" fontId="1" fillId="32" borderId="55" xfId="52" applyNumberFormat="1" applyFont="1" applyFill="1" applyBorder="1" applyAlignment="1">
      <alignment vertical="center"/>
      <protection/>
    </xf>
    <xf numFmtId="4" fontId="7" fillId="32" borderId="33" xfId="52" applyNumberFormat="1" applyFont="1" applyFill="1" applyBorder="1" applyAlignment="1">
      <alignment vertical="center"/>
      <protection/>
    </xf>
    <xf numFmtId="4" fontId="10" fillId="52" borderId="33" xfId="52" applyNumberFormat="1" applyFont="1" applyFill="1" applyBorder="1" applyAlignment="1">
      <alignment horizontal="left"/>
      <protection/>
    </xf>
    <xf numFmtId="4" fontId="10" fillId="52" borderId="50" xfId="52" applyNumberFormat="1" applyFont="1" applyFill="1" applyBorder="1" applyAlignment="1">
      <alignment horizontal="right"/>
      <protection/>
    </xf>
    <xf numFmtId="4" fontId="14" fillId="52" borderId="14" xfId="0" applyNumberFormat="1" applyFont="1" applyFill="1" applyBorder="1" applyAlignment="1">
      <alignment horizontal="right" vertical="center"/>
    </xf>
    <xf numFmtId="4" fontId="14" fillId="3" borderId="13" xfId="0" applyNumberFormat="1" applyFont="1" applyFill="1" applyBorder="1" applyAlignment="1">
      <alignment horizontal="right" vertical="center"/>
    </xf>
    <xf numFmtId="4" fontId="14" fillId="3" borderId="53" xfId="0" applyNumberFormat="1" applyFont="1" applyFill="1" applyBorder="1" applyAlignment="1">
      <alignment horizontal="right" vertical="center"/>
    </xf>
    <xf numFmtId="4" fontId="10" fillId="3" borderId="53" xfId="52" applyNumberFormat="1" applyFont="1" applyFill="1" applyBorder="1" applyAlignment="1">
      <alignment vertical="center"/>
      <protection/>
    </xf>
    <xf numFmtId="4" fontId="10" fillId="52" borderId="13" xfId="52" applyNumberFormat="1" applyFont="1" applyFill="1" applyBorder="1" applyAlignment="1">
      <alignment vertical="center"/>
      <protection/>
    </xf>
    <xf numFmtId="4" fontId="10" fillId="52" borderId="33" xfId="52" applyNumberFormat="1" applyFont="1" applyFill="1" applyBorder="1" applyAlignment="1">
      <alignment vertical="center"/>
      <protection/>
    </xf>
    <xf numFmtId="4" fontId="10" fillId="3" borderId="50" xfId="52" applyNumberFormat="1" applyFont="1" applyFill="1" applyBorder="1" applyAlignment="1">
      <alignment vertical="center"/>
      <protection/>
    </xf>
    <xf numFmtId="4" fontId="10" fillId="3" borderId="14" xfId="52" applyNumberFormat="1" applyFont="1" applyFill="1" applyBorder="1" applyAlignment="1">
      <alignment horizontal="right"/>
      <protection/>
    </xf>
    <xf numFmtId="4" fontId="10" fillId="33" borderId="33" xfId="52" applyNumberFormat="1" applyFont="1" applyFill="1" applyBorder="1" applyAlignment="1">
      <alignment horizontal="left"/>
      <protection/>
    </xf>
    <xf numFmtId="4" fontId="14" fillId="33" borderId="50" xfId="0" applyNumberFormat="1" applyFont="1" applyFill="1" applyBorder="1" applyAlignment="1">
      <alignment horizontal="right" vertical="center"/>
    </xf>
    <xf numFmtId="4" fontId="14" fillId="33" borderId="16" xfId="0" applyNumberFormat="1" applyFont="1" applyFill="1" applyBorder="1" applyAlignment="1">
      <alignment horizontal="right" vertical="center"/>
    </xf>
    <xf numFmtId="4" fontId="14" fillId="33" borderId="24" xfId="0" applyNumberFormat="1" applyFont="1" applyFill="1" applyBorder="1" applyAlignment="1">
      <alignment horizontal="right" vertical="center"/>
    </xf>
    <xf numFmtId="4" fontId="10" fillId="33" borderId="51" xfId="52" applyNumberFormat="1" applyFont="1" applyFill="1" applyBorder="1" applyAlignment="1">
      <alignment vertical="center"/>
      <protection/>
    </xf>
    <xf numFmtId="4" fontId="10" fillId="33" borderId="21" xfId="52" applyNumberFormat="1" applyFont="1" applyFill="1" applyBorder="1" applyAlignment="1">
      <alignment vertical="center"/>
      <protection/>
    </xf>
    <xf numFmtId="4" fontId="10" fillId="33" borderId="18" xfId="52" applyNumberFormat="1" applyFont="1" applyFill="1" applyBorder="1" applyAlignment="1">
      <alignment vertical="center"/>
      <protection/>
    </xf>
    <xf numFmtId="4" fontId="10" fillId="33" borderId="19" xfId="52" applyNumberFormat="1" applyFont="1" applyFill="1" applyBorder="1" applyAlignment="1">
      <alignment vertical="center"/>
      <protection/>
    </xf>
    <xf numFmtId="4" fontId="10" fillId="33" borderId="56" xfId="52" applyNumberFormat="1" applyFont="1" applyFill="1" applyBorder="1" applyAlignment="1">
      <alignment vertical="center"/>
      <protection/>
    </xf>
    <xf numFmtId="4" fontId="10" fillId="33" borderId="14" xfId="52" applyNumberFormat="1" applyFont="1" applyFill="1" applyBorder="1" applyAlignment="1">
      <alignment horizontal="right"/>
      <protection/>
    </xf>
    <xf numFmtId="4" fontId="10" fillId="53" borderId="53" xfId="52" applyNumberFormat="1" applyFont="1" applyFill="1" applyBorder="1" applyAlignment="1">
      <alignment vertical="center"/>
      <protection/>
    </xf>
    <xf numFmtId="4" fontId="14" fillId="34" borderId="50" xfId="0" applyNumberFormat="1" applyFont="1" applyFill="1" applyBorder="1" applyAlignment="1">
      <alignment horizontal="right" vertical="center"/>
    </xf>
    <xf numFmtId="4" fontId="14" fillId="34" borderId="51" xfId="0" applyNumberFormat="1" applyFont="1" applyFill="1" applyBorder="1" applyAlignment="1">
      <alignment horizontal="right" vertical="center"/>
    </xf>
    <xf numFmtId="4" fontId="10" fillId="34" borderId="51" xfId="52" applyNumberFormat="1" applyFont="1" applyFill="1" applyBorder="1" applyAlignment="1">
      <alignment vertical="center"/>
      <protection/>
    </xf>
    <xf numFmtId="4" fontId="10" fillId="34" borderId="21" xfId="52" applyNumberFormat="1" applyFont="1" applyFill="1" applyBorder="1" applyAlignment="1">
      <alignment vertical="center"/>
      <protection/>
    </xf>
    <xf numFmtId="4" fontId="10" fillId="34" borderId="50" xfId="52" applyNumberFormat="1" applyFont="1" applyFill="1" applyBorder="1" applyAlignment="1">
      <alignment vertical="center"/>
      <protection/>
    </xf>
    <xf numFmtId="4" fontId="10" fillId="54" borderId="50" xfId="52" applyNumberFormat="1" applyFont="1" applyFill="1" applyBorder="1" applyAlignment="1">
      <alignment horizontal="right"/>
      <protection/>
    </xf>
    <xf numFmtId="4" fontId="14" fillId="54" borderId="16" xfId="0" applyNumberFormat="1" applyFont="1" applyFill="1" applyBorder="1" applyAlignment="1">
      <alignment horizontal="right" vertical="center"/>
    </xf>
    <xf numFmtId="4" fontId="10" fillId="54" borderId="53" xfId="52" applyNumberFormat="1" applyFont="1" applyFill="1" applyBorder="1" applyAlignment="1">
      <alignment vertical="center"/>
      <protection/>
    </xf>
    <xf numFmtId="4" fontId="7" fillId="0" borderId="33" xfId="52" applyNumberFormat="1" applyFont="1" applyFill="1" applyBorder="1" applyAlignment="1">
      <alignment horizontal="left"/>
      <protection/>
    </xf>
    <xf numFmtId="4" fontId="9" fillId="0" borderId="50" xfId="0" applyNumberFormat="1" applyFont="1" applyFill="1" applyBorder="1" applyAlignment="1">
      <alignment horizontal="right" vertical="center"/>
    </xf>
    <xf numFmtId="4" fontId="7" fillId="32" borderId="24" xfId="52" applyNumberFormat="1" applyFont="1" applyFill="1" applyBorder="1" applyAlignment="1">
      <alignment horizontal="right"/>
      <protection/>
    </xf>
    <xf numFmtId="4" fontId="7" fillId="0" borderId="51" xfId="52" applyNumberFormat="1" applyFont="1" applyFill="1" applyBorder="1" applyAlignment="1">
      <alignment vertical="center"/>
      <protection/>
    </xf>
    <xf numFmtId="4" fontId="7" fillId="0" borderId="50" xfId="52" applyNumberFormat="1" applyFont="1" applyFill="1" applyBorder="1" applyAlignment="1">
      <alignment vertical="center"/>
      <protection/>
    </xf>
    <xf numFmtId="4" fontId="7" fillId="0" borderId="24" xfId="52" applyNumberFormat="1" applyFont="1" applyFill="1" applyBorder="1" applyAlignment="1">
      <alignment vertical="center"/>
      <protection/>
    </xf>
    <xf numFmtId="4" fontId="9" fillId="0" borderId="14" xfId="0" applyNumberFormat="1" applyFont="1" applyFill="1" applyBorder="1" applyAlignment="1">
      <alignment horizontal="right" vertical="center"/>
    </xf>
    <xf numFmtId="4" fontId="10" fillId="0" borderId="53" xfId="52" applyNumberFormat="1" applyFont="1" applyFill="1" applyBorder="1" applyAlignment="1">
      <alignment vertical="center"/>
      <protection/>
    </xf>
    <xf numFmtId="4" fontId="7" fillId="32" borderId="51" xfId="52" applyNumberFormat="1" applyFont="1" applyFill="1" applyBorder="1" applyAlignment="1">
      <alignment vertical="center"/>
      <protection/>
    </xf>
    <xf numFmtId="4" fontId="7" fillId="0" borderId="33" xfId="0" applyNumberFormat="1" applyFont="1" applyBorder="1" applyAlignment="1">
      <alignment/>
    </xf>
    <xf numFmtId="0" fontId="65" fillId="55" borderId="24" xfId="0" applyFont="1" applyFill="1" applyBorder="1" applyAlignment="1">
      <alignment vertical="center"/>
    </xf>
    <xf numFmtId="4" fontId="7" fillId="0" borderId="19" xfId="52" applyNumberFormat="1" applyFont="1" applyFill="1" applyBorder="1" applyAlignment="1">
      <alignment vertical="center"/>
      <protection/>
    </xf>
    <xf numFmtId="4" fontId="10" fillId="32" borderId="16" xfId="52" applyNumberFormat="1" applyFont="1" applyFill="1" applyBorder="1" applyAlignment="1">
      <alignment vertical="center"/>
      <protection/>
    </xf>
    <xf numFmtId="4" fontId="10" fillId="5" borderId="33" xfId="52" applyNumberFormat="1" applyFont="1" applyFill="1" applyBorder="1" applyAlignment="1">
      <alignment horizontal="left"/>
      <protection/>
    </xf>
    <xf numFmtId="4" fontId="10" fillId="5" borderId="50" xfId="52" applyNumberFormat="1" applyFont="1" applyFill="1" applyBorder="1" applyAlignment="1">
      <alignment horizontal="right" vertical="center"/>
      <protection/>
    </xf>
    <xf numFmtId="4" fontId="10" fillId="5" borderId="24" xfId="52" applyNumberFormat="1" applyFont="1" applyFill="1" applyBorder="1" applyAlignment="1">
      <alignment horizontal="right" vertical="center"/>
      <protection/>
    </xf>
    <xf numFmtId="4" fontId="10" fillId="5" borderId="51" xfId="52" applyNumberFormat="1" applyFont="1" applyFill="1" applyBorder="1" applyAlignment="1">
      <alignment vertical="center"/>
      <protection/>
    </xf>
    <xf numFmtId="4" fontId="10" fillId="5" borderId="21" xfId="52" applyNumberFormat="1" applyFont="1" applyFill="1" applyBorder="1" applyAlignment="1">
      <alignment vertical="center"/>
      <protection/>
    </xf>
    <xf numFmtId="4" fontId="10" fillId="5" borderId="18" xfId="52" applyNumberFormat="1" applyFont="1" applyFill="1" applyBorder="1" applyAlignment="1">
      <alignment vertical="center"/>
      <protection/>
    </xf>
    <xf numFmtId="4" fontId="10" fillId="5" borderId="19" xfId="52" applyNumberFormat="1" applyFont="1" applyFill="1" applyBorder="1" applyAlignment="1">
      <alignment vertical="center"/>
      <protection/>
    </xf>
    <xf numFmtId="4" fontId="10" fillId="5" borderId="57" xfId="52" applyNumberFormat="1" applyFont="1" applyFill="1" applyBorder="1" applyAlignment="1">
      <alignment vertical="center"/>
      <protection/>
    </xf>
    <xf numFmtId="4" fontId="10" fillId="5" borderId="14" xfId="52" applyNumberFormat="1" applyFont="1" applyFill="1" applyBorder="1" applyAlignment="1">
      <alignment horizontal="right"/>
      <protection/>
    </xf>
    <xf numFmtId="4" fontId="10" fillId="56" borderId="53" xfId="52" applyNumberFormat="1" applyFont="1" applyFill="1" applyBorder="1" applyAlignment="1">
      <alignment vertical="center"/>
      <protection/>
    </xf>
    <xf numFmtId="4" fontId="10" fillId="4" borderId="33" xfId="52" applyNumberFormat="1" applyFont="1" applyFill="1" applyBorder="1" applyAlignment="1">
      <alignment horizontal="left"/>
      <protection/>
    </xf>
    <xf numFmtId="4" fontId="10" fillId="4" borderId="50" xfId="52" applyNumberFormat="1" applyFont="1" applyFill="1" applyBorder="1" applyAlignment="1">
      <alignment horizontal="right" vertical="center"/>
      <protection/>
    </xf>
    <xf numFmtId="4" fontId="10" fillId="4" borderId="24" xfId="52" applyNumberFormat="1" applyFont="1" applyFill="1" applyBorder="1" applyAlignment="1">
      <alignment horizontal="right" vertical="center"/>
      <protection/>
    </xf>
    <xf numFmtId="4" fontId="10" fillId="4" borderId="51" xfId="52" applyNumberFormat="1" applyFont="1" applyFill="1" applyBorder="1" applyAlignment="1">
      <alignment vertical="center"/>
      <protection/>
    </xf>
    <xf numFmtId="4" fontId="10" fillId="4" borderId="21" xfId="52" applyNumberFormat="1" applyFont="1" applyFill="1" applyBorder="1" applyAlignment="1">
      <alignment vertical="center"/>
      <protection/>
    </xf>
    <xf numFmtId="4" fontId="10" fillId="4" borderId="18" xfId="52" applyNumberFormat="1" applyFont="1" applyFill="1" applyBorder="1" applyAlignment="1">
      <alignment vertical="center"/>
      <protection/>
    </xf>
    <xf numFmtId="4" fontId="10" fillId="4" borderId="19" xfId="52" applyNumberFormat="1" applyFont="1" applyFill="1" applyBorder="1" applyAlignment="1">
      <alignment vertical="center"/>
      <protection/>
    </xf>
    <xf numFmtId="4" fontId="10" fillId="4" borderId="57" xfId="52" applyNumberFormat="1" applyFont="1" applyFill="1" applyBorder="1" applyAlignment="1">
      <alignment vertical="center"/>
      <protection/>
    </xf>
    <xf numFmtId="164" fontId="23" fillId="4" borderId="24" xfId="0" applyNumberFormat="1" applyFont="1" applyFill="1" applyBorder="1" applyAlignment="1" applyProtection="1">
      <alignment horizontal="right" vertical="top"/>
      <protection/>
    </xf>
    <xf numFmtId="4" fontId="10" fillId="4" borderId="14" xfId="52" applyNumberFormat="1" applyFont="1" applyFill="1" applyBorder="1" applyAlignment="1">
      <alignment horizontal="right"/>
      <protection/>
    </xf>
    <xf numFmtId="4" fontId="10" fillId="4" borderId="53" xfId="52" applyNumberFormat="1" applyFont="1" applyFill="1" applyBorder="1" applyAlignment="1">
      <alignment vertical="center"/>
      <protection/>
    </xf>
    <xf numFmtId="4" fontId="10" fillId="57" borderId="53" xfId="52" applyNumberFormat="1" applyFont="1" applyFill="1" applyBorder="1" applyAlignment="1">
      <alignment vertical="center"/>
      <protection/>
    </xf>
    <xf numFmtId="4" fontId="10" fillId="18" borderId="33" xfId="52" applyNumberFormat="1" applyFont="1" applyFill="1" applyBorder="1" applyAlignment="1">
      <alignment horizontal="left"/>
      <protection/>
    </xf>
    <xf numFmtId="4" fontId="10" fillId="18" borderId="50" xfId="52" applyNumberFormat="1" applyFont="1" applyFill="1" applyBorder="1" applyAlignment="1">
      <alignment horizontal="right" vertical="center"/>
      <protection/>
    </xf>
    <xf numFmtId="4" fontId="10" fillId="18" borderId="51" xfId="52" applyNumberFormat="1" applyFont="1" applyFill="1" applyBorder="1" applyAlignment="1">
      <alignment vertical="center"/>
      <protection/>
    </xf>
    <xf numFmtId="4" fontId="10" fillId="18" borderId="21" xfId="52" applyNumberFormat="1" applyFont="1" applyFill="1" applyBorder="1" applyAlignment="1">
      <alignment vertical="center"/>
      <protection/>
    </xf>
    <xf numFmtId="4" fontId="10" fillId="18" borderId="58" xfId="52" applyNumberFormat="1" applyFont="1" applyFill="1" applyBorder="1" applyAlignment="1">
      <alignment vertical="center"/>
      <protection/>
    </xf>
    <xf numFmtId="4" fontId="10" fillId="18" borderId="57" xfId="52" applyNumberFormat="1" applyFont="1" applyFill="1" applyBorder="1" applyAlignment="1">
      <alignment vertical="center"/>
      <protection/>
    </xf>
    <xf numFmtId="4" fontId="10" fillId="18" borderId="14" xfId="52" applyNumberFormat="1" applyFont="1" applyFill="1" applyBorder="1" applyAlignment="1">
      <alignment horizontal="right" vertical="center"/>
      <protection/>
    </xf>
    <xf numFmtId="4" fontId="10" fillId="46" borderId="53" xfId="52" applyNumberFormat="1" applyFont="1" applyFill="1" applyBorder="1" applyAlignment="1">
      <alignment horizontal="right" vertical="center"/>
      <protection/>
    </xf>
    <xf numFmtId="4" fontId="10" fillId="46" borderId="53" xfId="52" applyNumberFormat="1" applyFont="1" applyFill="1" applyBorder="1" applyAlignment="1">
      <alignment vertical="center"/>
      <protection/>
    </xf>
    <xf numFmtId="4" fontId="7" fillId="0" borderId="50" xfId="52" applyNumberFormat="1" applyFont="1" applyFill="1" applyBorder="1" applyAlignment="1">
      <alignment horizontal="right" vertical="center"/>
      <protection/>
    </xf>
    <xf numFmtId="4" fontId="7" fillId="32" borderId="16" xfId="52" applyNumberFormat="1" applyFont="1" applyFill="1" applyBorder="1" applyAlignment="1">
      <alignment horizontal="right" vertical="center"/>
      <protection/>
    </xf>
    <xf numFmtId="4" fontId="7" fillId="0" borderId="57" xfId="52" applyNumberFormat="1" applyFont="1" applyFill="1" applyBorder="1" applyAlignment="1">
      <alignment vertical="center"/>
      <protection/>
    </xf>
    <xf numFmtId="164" fontId="19" fillId="0" borderId="24" xfId="0" applyNumberFormat="1" applyFont="1" applyFill="1" applyBorder="1" applyAlignment="1" applyProtection="1">
      <alignment horizontal="right" vertical="top"/>
      <protection/>
    </xf>
    <xf numFmtId="4" fontId="7" fillId="0" borderId="14" xfId="52" applyNumberFormat="1" applyFont="1" applyFill="1" applyBorder="1" applyAlignment="1">
      <alignment horizontal="right" vertical="center"/>
      <protection/>
    </xf>
    <xf numFmtId="4" fontId="7" fillId="32" borderId="28" xfId="52" applyNumberFormat="1" applyFont="1" applyFill="1" applyBorder="1">
      <alignment/>
      <protection/>
    </xf>
    <xf numFmtId="4" fontId="7" fillId="32" borderId="27" xfId="52" applyNumberFormat="1" applyFont="1" applyFill="1" applyBorder="1" applyAlignment="1">
      <alignment vertical="center"/>
      <protection/>
    </xf>
    <xf numFmtId="4" fontId="7" fillId="32" borderId="29" xfId="52" applyNumberFormat="1" applyFont="1" applyFill="1" applyBorder="1" applyAlignment="1">
      <alignment vertical="center"/>
      <protection/>
    </xf>
    <xf numFmtId="4" fontId="7" fillId="0" borderId="22" xfId="52" applyNumberFormat="1" applyFont="1" applyFill="1" applyBorder="1">
      <alignment/>
      <protection/>
    </xf>
    <xf numFmtId="4" fontId="10" fillId="39" borderId="50" xfId="52" applyNumberFormat="1" applyFont="1" applyFill="1" applyBorder="1" applyAlignment="1">
      <alignment horizontal="right" vertical="center"/>
      <protection/>
    </xf>
    <xf numFmtId="4" fontId="10" fillId="39" borderId="24" xfId="52" applyNumberFormat="1" applyFont="1" applyFill="1" applyBorder="1" applyAlignment="1">
      <alignment horizontal="right" vertical="center"/>
      <protection/>
    </xf>
    <xf numFmtId="4" fontId="10" fillId="39" borderId="51" xfId="52" applyNumberFormat="1" applyFont="1" applyFill="1" applyBorder="1" applyAlignment="1">
      <alignment vertical="center"/>
      <protection/>
    </xf>
    <xf numFmtId="4" fontId="10" fillId="39" borderId="33" xfId="52" applyNumberFormat="1" applyFont="1" applyFill="1" applyBorder="1" applyAlignment="1">
      <alignment vertical="center"/>
      <protection/>
    </xf>
    <xf numFmtId="4" fontId="10" fillId="39" borderId="50" xfId="52" applyNumberFormat="1" applyFont="1" applyFill="1" applyBorder="1" applyAlignment="1">
      <alignment vertical="center"/>
      <protection/>
    </xf>
    <xf numFmtId="4" fontId="10" fillId="39" borderId="24" xfId="52" applyNumberFormat="1" applyFont="1" applyFill="1" applyBorder="1" applyAlignment="1">
      <alignment horizontal="right"/>
      <protection/>
    </xf>
    <xf numFmtId="4" fontId="10" fillId="39" borderId="14" xfId="52" applyNumberFormat="1" applyFont="1" applyFill="1" applyBorder="1" applyAlignment="1">
      <alignment horizontal="right"/>
      <protection/>
    </xf>
    <xf numFmtId="4" fontId="10" fillId="58" borderId="53" xfId="52" applyNumberFormat="1" applyFont="1" applyFill="1" applyBorder="1" applyAlignment="1">
      <alignment vertical="center"/>
      <protection/>
    </xf>
    <xf numFmtId="4" fontId="10" fillId="40" borderId="50" xfId="52" applyNumberFormat="1" applyFont="1" applyFill="1" applyBorder="1" applyAlignment="1">
      <alignment horizontal="right" vertical="center"/>
      <protection/>
    </xf>
    <xf numFmtId="4" fontId="10" fillId="40" borderId="53" xfId="52" applyNumberFormat="1" applyFont="1" applyFill="1" applyBorder="1" applyAlignment="1">
      <alignment horizontal="right" vertical="center"/>
      <protection/>
    </xf>
    <xf numFmtId="4" fontId="10" fillId="40" borderId="50" xfId="52" applyNumberFormat="1" applyFont="1" applyFill="1" applyBorder="1" applyAlignment="1">
      <alignment vertical="center"/>
      <protection/>
    </xf>
    <xf numFmtId="4" fontId="10" fillId="40" borderId="21" xfId="52" applyNumberFormat="1" applyFont="1" applyFill="1" applyBorder="1" applyAlignment="1">
      <alignment vertical="center"/>
      <protection/>
    </xf>
    <xf numFmtId="4" fontId="10" fillId="40" borderId="58" xfId="52" applyNumberFormat="1" applyFont="1" applyFill="1" applyBorder="1" applyAlignment="1">
      <alignment vertical="center"/>
      <protection/>
    </xf>
    <xf numFmtId="4" fontId="10" fillId="40" borderId="57" xfId="52" applyNumberFormat="1" applyFont="1" applyFill="1" applyBorder="1" applyAlignment="1">
      <alignment vertical="center"/>
      <protection/>
    </xf>
    <xf numFmtId="4" fontId="10" fillId="49" borderId="53" xfId="52" applyNumberFormat="1" applyFont="1" applyFill="1" applyBorder="1" applyAlignment="1">
      <alignment vertical="center"/>
      <protection/>
    </xf>
    <xf numFmtId="4" fontId="9" fillId="0" borderId="24" xfId="0" applyNumberFormat="1" applyFont="1" applyFill="1" applyBorder="1" applyAlignment="1">
      <alignment/>
    </xf>
    <xf numFmtId="4" fontId="10" fillId="35" borderId="50" xfId="52" applyNumberFormat="1" applyFont="1" applyFill="1" applyBorder="1" applyAlignment="1">
      <alignment horizontal="right" vertical="center"/>
      <protection/>
    </xf>
    <xf numFmtId="4" fontId="10" fillId="35" borderId="51" xfId="52" applyNumberFormat="1" applyFont="1" applyFill="1" applyBorder="1" applyAlignment="1">
      <alignment vertical="center"/>
      <protection/>
    </xf>
    <xf numFmtId="4" fontId="10" fillId="35" borderId="21" xfId="52" applyNumberFormat="1" applyFont="1" applyFill="1" applyBorder="1" applyAlignment="1">
      <alignment vertical="center"/>
      <protection/>
    </xf>
    <xf numFmtId="4" fontId="10" fillId="35" borderId="18" xfId="52" applyNumberFormat="1" applyFont="1" applyFill="1" applyBorder="1" applyAlignment="1">
      <alignment vertical="center"/>
      <protection/>
    </xf>
    <xf numFmtId="4" fontId="10" fillId="35" borderId="19" xfId="52" applyNumberFormat="1" applyFont="1" applyFill="1" applyBorder="1" applyAlignment="1">
      <alignment vertical="center"/>
      <protection/>
    </xf>
    <xf numFmtId="4" fontId="10" fillId="35" borderId="57" xfId="52" applyNumberFormat="1" applyFont="1" applyFill="1" applyBorder="1" applyAlignment="1">
      <alignment vertical="center"/>
      <protection/>
    </xf>
    <xf numFmtId="4" fontId="10" fillId="35" borderId="14" xfId="52" applyNumberFormat="1" applyFont="1" applyFill="1" applyBorder="1" applyAlignment="1">
      <alignment horizontal="right"/>
      <protection/>
    </xf>
    <xf numFmtId="4" fontId="10" fillId="25" borderId="53" xfId="52" applyNumberFormat="1" applyFont="1" applyFill="1" applyBorder="1" applyAlignment="1">
      <alignment vertical="center"/>
      <protection/>
    </xf>
    <xf numFmtId="4" fontId="10" fillId="36" borderId="50" xfId="52" applyNumberFormat="1" applyFont="1" applyFill="1" applyBorder="1" applyAlignment="1">
      <alignment horizontal="right" vertical="center"/>
      <protection/>
    </xf>
    <xf numFmtId="4" fontId="10" fillId="36" borderId="16" xfId="52" applyNumberFormat="1" applyFont="1" applyFill="1" applyBorder="1" applyAlignment="1">
      <alignment horizontal="right" vertical="center"/>
      <protection/>
    </xf>
    <xf numFmtId="4" fontId="10" fillId="36" borderId="51" xfId="52" applyNumberFormat="1" applyFont="1" applyFill="1" applyBorder="1" applyAlignment="1">
      <alignment vertical="center"/>
      <protection/>
    </xf>
    <xf numFmtId="4" fontId="10" fillId="36" borderId="21" xfId="52" applyNumberFormat="1" applyFont="1" applyFill="1" applyBorder="1" applyAlignment="1">
      <alignment vertical="center"/>
      <protection/>
    </xf>
    <xf numFmtId="4" fontId="10" fillId="36" borderId="18" xfId="52" applyNumberFormat="1" applyFont="1" applyFill="1" applyBorder="1" applyAlignment="1">
      <alignment vertical="center"/>
      <protection/>
    </xf>
    <xf numFmtId="4" fontId="10" fillId="36" borderId="19" xfId="52" applyNumberFormat="1" applyFont="1" applyFill="1" applyBorder="1" applyAlignment="1">
      <alignment vertical="center"/>
      <protection/>
    </xf>
    <xf numFmtId="4" fontId="10" fillId="36" borderId="57" xfId="52" applyNumberFormat="1" applyFont="1" applyFill="1" applyBorder="1" applyAlignment="1">
      <alignment vertical="center"/>
      <protection/>
    </xf>
    <xf numFmtId="164" fontId="14" fillId="36" borderId="16" xfId="0" applyNumberFormat="1" applyFont="1" applyFill="1" applyBorder="1" applyAlignment="1" applyProtection="1">
      <alignment horizontal="right" vertical="top"/>
      <protection locked="0"/>
    </xf>
    <xf numFmtId="164" fontId="23" fillId="36" borderId="24" xfId="0" applyNumberFormat="1" applyFont="1" applyFill="1" applyBorder="1" applyAlignment="1" applyProtection="1">
      <alignment horizontal="right" vertical="top"/>
      <protection/>
    </xf>
    <xf numFmtId="4" fontId="10" fillId="36" borderId="14" xfId="52" applyNumberFormat="1" applyFont="1" applyFill="1" applyBorder="1" applyAlignment="1">
      <alignment horizontal="right"/>
      <protection/>
    </xf>
    <xf numFmtId="4" fontId="10" fillId="59" borderId="53" xfId="52" applyNumberFormat="1" applyFont="1" applyFill="1" applyBorder="1" applyAlignment="1">
      <alignment vertical="center"/>
      <protection/>
    </xf>
    <xf numFmtId="4" fontId="10" fillId="37" borderId="50" xfId="52" applyNumberFormat="1" applyFont="1" applyFill="1" applyBorder="1" applyAlignment="1">
      <alignment horizontal="right" vertical="center"/>
      <protection/>
    </xf>
    <xf numFmtId="4" fontId="10" fillId="37" borderId="16" xfId="52" applyNumberFormat="1" applyFont="1" applyFill="1" applyBorder="1" applyAlignment="1">
      <alignment horizontal="right" vertical="center"/>
      <protection/>
    </xf>
    <xf numFmtId="4" fontId="10" fillId="37" borderId="24" xfId="52" applyNumberFormat="1" applyFont="1" applyFill="1" applyBorder="1" applyAlignment="1">
      <alignment horizontal="right" vertical="center"/>
      <protection/>
    </xf>
    <xf numFmtId="4" fontId="10" fillId="37" borderId="51" xfId="52" applyNumberFormat="1" applyFont="1" applyFill="1" applyBorder="1" applyAlignment="1">
      <alignment vertical="center"/>
      <protection/>
    </xf>
    <xf numFmtId="4" fontId="10" fillId="37" borderId="21" xfId="52" applyNumberFormat="1" applyFont="1" applyFill="1" applyBorder="1" applyAlignment="1">
      <alignment vertical="center"/>
      <protection/>
    </xf>
    <xf numFmtId="4" fontId="10" fillId="37" borderId="18" xfId="52" applyNumberFormat="1" applyFont="1" applyFill="1" applyBorder="1" applyAlignment="1">
      <alignment vertical="center"/>
      <protection/>
    </xf>
    <xf numFmtId="4" fontId="10" fillId="37" borderId="19" xfId="52" applyNumberFormat="1" applyFont="1" applyFill="1" applyBorder="1" applyAlignment="1">
      <alignment vertical="center"/>
      <protection/>
    </xf>
    <xf numFmtId="4" fontId="10" fillId="37" borderId="57" xfId="52" applyNumberFormat="1" applyFont="1" applyFill="1" applyBorder="1" applyAlignment="1">
      <alignment vertical="center"/>
      <protection/>
    </xf>
    <xf numFmtId="4" fontId="10" fillId="37" borderId="14" xfId="52" applyNumberFormat="1" applyFont="1" applyFill="1" applyBorder="1" applyAlignment="1">
      <alignment horizontal="right"/>
      <protection/>
    </xf>
    <xf numFmtId="4" fontId="10" fillId="60" borderId="53" xfId="52" applyNumberFormat="1" applyFont="1" applyFill="1" applyBorder="1" applyAlignment="1">
      <alignment vertical="center"/>
      <protection/>
    </xf>
    <xf numFmtId="4" fontId="10" fillId="38" borderId="50" xfId="52" applyNumberFormat="1" applyFont="1" applyFill="1" applyBorder="1" applyAlignment="1">
      <alignment horizontal="right" vertical="center"/>
      <protection/>
    </xf>
    <xf numFmtId="4" fontId="10" fillId="38" borderId="16" xfId="52" applyNumberFormat="1" applyFont="1" applyFill="1" applyBorder="1" applyAlignment="1">
      <alignment horizontal="right" vertical="center"/>
      <protection/>
    </xf>
    <xf numFmtId="4" fontId="10" fillId="38" borderId="24" xfId="52" applyNumberFormat="1" applyFont="1" applyFill="1" applyBorder="1" applyAlignment="1">
      <alignment horizontal="right" vertical="center"/>
      <protection/>
    </xf>
    <xf numFmtId="4" fontId="10" fillId="38" borderId="51" xfId="52" applyNumberFormat="1" applyFont="1" applyFill="1" applyBorder="1" applyAlignment="1">
      <alignment vertical="center"/>
      <protection/>
    </xf>
    <xf numFmtId="4" fontId="10" fillId="38" borderId="21" xfId="52" applyNumberFormat="1" applyFont="1" applyFill="1" applyBorder="1" applyAlignment="1">
      <alignment vertical="center"/>
      <protection/>
    </xf>
    <xf numFmtId="4" fontId="10" fillId="38" borderId="18" xfId="52" applyNumberFormat="1" applyFont="1" applyFill="1" applyBorder="1" applyAlignment="1">
      <alignment vertical="center"/>
      <protection/>
    </xf>
    <xf numFmtId="4" fontId="10" fillId="38" borderId="58" xfId="52" applyNumberFormat="1" applyFont="1" applyFill="1" applyBorder="1" applyAlignment="1">
      <alignment vertical="center"/>
      <protection/>
    </xf>
    <xf numFmtId="4" fontId="10" fillId="38" borderId="57" xfId="52" applyNumberFormat="1" applyFont="1" applyFill="1" applyBorder="1" applyAlignment="1">
      <alignment vertical="center"/>
      <protection/>
    </xf>
    <xf numFmtId="4" fontId="10" fillId="38" borderId="14" xfId="52" applyNumberFormat="1" applyFont="1" applyFill="1" applyBorder="1" applyAlignment="1">
      <alignment horizontal="right"/>
      <protection/>
    </xf>
    <xf numFmtId="4" fontId="10" fillId="61" borderId="53" xfId="52" applyNumberFormat="1" applyFont="1" applyFill="1" applyBorder="1" applyAlignment="1">
      <alignment vertical="center"/>
      <protection/>
    </xf>
    <xf numFmtId="4" fontId="10" fillId="41" borderId="50" xfId="52" applyNumberFormat="1" applyFont="1" applyFill="1" applyBorder="1" applyAlignment="1">
      <alignment horizontal="right" vertical="center"/>
      <protection/>
    </xf>
    <xf numFmtId="4" fontId="10" fillId="41" borderId="24" xfId="52" applyNumberFormat="1" applyFont="1" applyFill="1" applyBorder="1" applyAlignment="1">
      <alignment horizontal="right" vertical="center"/>
      <protection/>
    </xf>
    <xf numFmtId="4" fontId="10" fillId="41" borderId="51" xfId="52" applyNumberFormat="1" applyFont="1" applyFill="1" applyBorder="1" applyAlignment="1">
      <alignment vertical="center"/>
      <protection/>
    </xf>
    <xf numFmtId="4" fontId="10" fillId="41" borderId="21" xfId="52" applyNumberFormat="1" applyFont="1" applyFill="1" applyBorder="1" applyAlignment="1">
      <alignment vertical="center"/>
      <protection/>
    </xf>
    <xf numFmtId="4" fontId="10" fillId="41" borderId="33" xfId="52" applyNumberFormat="1" applyFont="1" applyFill="1" applyBorder="1" applyAlignment="1">
      <alignment vertical="center"/>
      <protection/>
    </xf>
    <xf numFmtId="4" fontId="10" fillId="41" borderId="50" xfId="52" applyNumberFormat="1" applyFont="1" applyFill="1" applyBorder="1" applyAlignment="1">
      <alignment vertical="center"/>
      <protection/>
    </xf>
    <xf numFmtId="4" fontId="10" fillId="41" borderId="16" xfId="52" applyNumberFormat="1" applyFont="1" applyFill="1" applyBorder="1" applyAlignment="1">
      <alignment horizontal="right" vertical="center"/>
      <protection/>
    </xf>
    <xf numFmtId="4" fontId="10" fillId="41" borderId="13" xfId="52" applyNumberFormat="1" applyFont="1" applyFill="1" applyBorder="1" applyAlignment="1">
      <alignment horizontal="right" vertical="center"/>
      <protection/>
    </xf>
    <xf numFmtId="4" fontId="10" fillId="62" borderId="24" xfId="52" applyNumberFormat="1" applyFont="1" applyFill="1" applyBorder="1" applyAlignment="1">
      <alignment horizontal="right" vertical="center"/>
      <protection/>
    </xf>
    <xf numFmtId="4" fontId="10" fillId="62" borderId="53" xfId="52" applyNumberFormat="1" applyFont="1" applyFill="1" applyBorder="1" applyAlignment="1">
      <alignment vertical="center"/>
      <protection/>
    </xf>
    <xf numFmtId="4" fontId="10" fillId="44" borderId="50" xfId="52" applyNumberFormat="1" applyFont="1" applyFill="1" applyBorder="1" applyAlignment="1">
      <alignment horizontal="right" vertical="center"/>
      <protection/>
    </xf>
    <xf numFmtId="4" fontId="10" fillId="44" borderId="24" xfId="52" applyNumberFormat="1" applyFont="1" applyFill="1" applyBorder="1" applyAlignment="1">
      <alignment horizontal="right" vertical="center"/>
      <protection/>
    </xf>
    <xf numFmtId="4" fontId="10" fillId="44" borderId="51" xfId="52" applyNumberFormat="1" applyFont="1" applyFill="1" applyBorder="1" applyAlignment="1">
      <alignment vertical="center"/>
      <protection/>
    </xf>
    <xf numFmtId="4" fontId="10" fillId="44" borderId="21" xfId="52" applyNumberFormat="1" applyFont="1" applyFill="1" applyBorder="1" applyAlignment="1">
      <alignment vertical="center"/>
      <protection/>
    </xf>
    <xf numFmtId="4" fontId="10" fillId="44" borderId="18" xfId="52" applyNumberFormat="1" applyFont="1" applyFill="1" applyBorder="1" applyAlignment="1">
      <alignment vertical="center"/>
      <protection/>
    </xf>
    <xf numFmtId="4" fontId="10" fillId="44" borderId="19" xfId="52" applyNumberFormat="1" applyFont="1" applyFill="1" applyBorder="1" applyAlignment="1">
      <alignment vertical="center"/>
      <protection/>
    </xf>
    <xf numFmtId="4" fontId="10" fillId="44" borderId="57" xfId="52" applyNumberFormat="1" applyFont="1" applyFill="1" applyBorder="1" applyAlignment="1">
      <alignment vertical="center"/>
      <protection/>
    </xf>
    <xf numFmtId="4" fontId="10" fillId="44" borderId="14" xfId="52" applyNumberFormat="1" applyFont="1" applyFill="1" applyBorder="1" applyAlignment="1">
      <alignment horizontal="right"/>
      <protection/>
    </xf>
    <xf numFmtId="4" fontId="10" fillId="44" borderId="53" xfId="52" applyNumberFormat="1" applyFont="1" applyFill="1" applyBorder="1" applyAlignment="1">
      <alignment vertical="center"/>
      <protection/>
    </xf>
    <xf numFmtId="4" fontId="10" fillId="45" borderId="50" xfId="52" applyNumberFormat="1" applyFont="1" applyFill="1" applyBorder="1" applyAlignment="1">
      <alignment horizontal="right" vertical="center"/>
      <protection/>
    </xf>
    <xf numFmtId="4" fontId="10" fillId="45" borderId="14" xfId="52" applyNumberFormat="1" applyFont="1" applyFill="1" applyBorder="1" applyAlignment="1">
      <alignment horizontal="right" vertical="center"/>
      <protection/>
    </xf>
    <xf numFmtId="4" fontId="10" fillId="45" borderId="24" xfId="52" applyNumberFormat="1" applyFont="1" applyFill="1" applyBorder="1" applyAlignment="1">
      <alignment horizontal="right" vertical="center"/>
      <protection/>
    </xf>
    <xf numFmtId="4" fontId="10" fillId="45" borderId="51" xfId="52" applyNumberFormat="1" applyFont="1" applyFill="1" applyBorder="1" applyAlignment="1">
      <alignment vertical="center"/>
      <protection/>
    </xf>
    <xf numFmtId="4" fontId="10" fillId="45" borderId="21" xfId="52" applyNumberFormat="1" applyFont="1" applyFill="1" applyBorder="1" applyAlignment="1">
      <alignment vertical="center"/>
      <protection/>
    </xf>
    <xf numFmtId="4" fontId="10" fillId="45" borderId="18" xfId="52" applyNumberFormat="1" applyFont="1" applyFill="1" applyBorder="1" applyAlignment="1">
      <alignment vertical="center"/>
      <protection/>
    </xf>
    <xf numFmtId="4" fontId="10" fillId="45" borderId="19" xfId="52" applyNumberFormat="1" applyFont="1" applyFill="1" applyBorder="1" applyAlignment="1">
      <alignment vertical="center"/>
      <protection/>
    </xf>
    <xf numFmtId="4" fontId="10" fillId="45" borderId="57" xfId="52" applyNumberFormat="1" applyFont="1" applyFill="1" applyBorder="1" applyAlignment="1">
      <alignment vertical="center"/>
      <protection/>
    </xf>
    <xf numFmtId="4" fontId="10" fillId="45" borderId="16" xfId="52" applyNumberFormat="1" applyFont="1" applyFill="1" applyBorder="1" applyAlignment="1">
      <alignment vertical="center"/>
      <protection/>
    </xf>
    <xf numFmtId="4" fontId="10" fillId="45" borderId="14" xfId="52" applyNumberFormat="1" applyFont="1" applyFill="1" applyBorder="1" applyAlignment="1">
      <alignment horizontal="right"/>
      <protection/>
    </xf>
    <xf numFmtId="4" fontId="10" fillId="45" borderId="53" xfId="52" applyNumberFormat="1" applyFont="1" applyFill="1" applyBorder="1" applyAlignment="1">
      <alignment vertical="center"/>
      <protection/>
    </xf>
    <xf numFmtId="4" fontId="10" fillId="42" borderId="50" xfId="52" applyNumberFormat="1" applyFont="1" applyFill="1" applyBorder="1" applyAlignment="1">
      <alignment horizontal="right" vertical="center"/>
      <protection/>
    </xf>
    <xf numFmtId="4" fontId="10" fillId="42" borderId="24" xfId="52" applyNumberFormat="1" applyFont="1" applyFill="1" applyBorder="1" applyAlignment="1">
      <alignment horizontal="right" vertical="center"/>
      <protection/>
    </xf>
    <xf numFmtId="4" fontId="10" fillId="42" borderId="51" xfId="52" applyNumberFormat="1" applyFont="1" applyFill="1" applyBorder="1" applyAlignment="1">
      <alignment vertical="center"/>
      <protection/>
    </xf>
    <xf numFmtId="4" fontId="10" fillId="42" borderId="21" xfId="52" applyNumberFormat="1" applyFont="1" applyFill="1" applyBorder="1" applyAlignment="1">
      <alignment vertical="center"/>
      <protection/>
    </xf>
    <xf numFmtId="4" fontId="10" fillId="42" borderId="18" xfId="52" applyNumberFormat="1" applyFont="1" applyFill="1" applyBorder="1" applyAlignment="1">
      <alignment vertical="center"/>
      <protection/>
    </xf>
    <xf numFmtId="4" fontId="10" fillId="42" borderId="19" xfId="52" applyNumberFormat="1" applyFont="1" applyFill="1" applyBorder="1" applyAlignment="1">
      <alignment vertical="center"/>
      <protection/>
    </xf>
    <xf numFmtId="4" fontId="10" fillId="42" borderId="57" xfId="52" applyNumberFormat="1" applyFont="1" applyFill="1" applyBorder="1" applyAlignment="1">
      <alignment vertical="center"/>
      <protection/>
    </xf>
    <xf numFmtId="4" fontId="10" fillId="42" borderId="16" xfId="52" applyNumberFormat="1" applyFont="1" applyFill="1" applyBorder="1" applyAlignment="1">
      <alignment vertical="center"/>
      <protection/>
    </xf>
    <xf numFmtId="4" fontId="10" fillId="42" borderId="53" xfId="52" applyNumberFormat="1" applyFont="1" applyFill="1" applyBorder="1" applyAlignment="1">
      <alignment horizontal="right"/>
      <protection/>
    </xf>
    <xf numFmtId="4" fontId="10" fillId="42" borderId="14" xfId="52" applyNumberFormat="1" applyFont="1" applyFill="1" applyBorder="1" applyAlignment="1">
      <alignment horizontal="right"/>
      <protection/>
    </xf>
    <xf numFmtId="4" fontId="10" fillId="63" borderId="24" xfId="52" applyNumberFormat="1" applyFont="1" applyFill="1" applyBorder="1" applyAlignment="1">
      <alignment vertical="center"/>
      <protection/>
    </xf>
    <xf numFmtId="4" fontId="10" fillId="63" borderId="53" xfId="52" applyNumberFormat="1" applyFont="1" applyFill="1" applyBorder="1" applyAlignment="1">
      <alignment vertical="center"/>
      <protection/>
    </xf>
    <xf numFmtId="4" fontId="10" fillId="43" borderId="50" xfId="52" applyNumberFormat="1" applyFont="1" applyFill="1" applyBorder="1" applyAlignment="1">
      <alignment horizontal="right" vertical="center"/>
      <protection/>
    </xf>
    <xf numFmtId="4" fontId="10" fillId="43" borderId="24" xfId="52" applyNumberFormat="1" applyFont="1" applyFill="1" applyBorder="1" applyAlignment="1">
      <alignment horizontal="right" vertical="center"/>
      <protection/>
    </xf>
    <xf numFmtId="4" fontId="10" fillId="43" borderId="51" xfId="52" applyNumberFormat="1" applyFont="1" applyFill="1" applyBorder="1" applyAlignment="1">
      <alignment vertical="center"/>
      <protection/>
    </xf>
    <xf numFmtId="4" fontId="10" fillId="43" borderId="21" xfId="52" applyNumberFormat="1" applyFont="1" applyFill="1" applyBorder="1" applyAlignment="1">
      <alignment vertical="center"/>
      <protection/>
    </xf>
    <xf numFmtId="4" fontId="10" fillId="43" borderId="18" xfId="52" applyNumberFormat="1" applyFont="1" applyFill="1" applyBorder="1" applyAlignment="1">
      <alignment vertical="center"/>
      <protection/>
    </xf>
    <xf numFmtId="4" fontId="10" fillId="43" borderId="19" xfId="52" applyNumberFormat="1" applyFont="1" applyFill="1" applyBorder="1" applyAlignment="1">
      <alignment vertical="center"/>
      <protection/>
    </xf>
    <xf numFmtId="4" fontId="10" fillId="43" borderId="57" xfId="52" applyNumberFormat="1" applyFont="1" applyFill="1" applyBorder="1" applyAlignment="1">
      <alignment vertical="center"/>
      <protection/>
    </xf>
    <xf numFmtId="4" fontId="10" fillId="43" borderId="14" xfId="52" applyNumberFormat="1" applyFont="1" applyFill="1" applyBorder="1" applyAlignment="1">
      <alignment horizontal="right"/>
      <protection/>
    </xf>
    <xf numFmtId="4" fontId="10" fillId="50" borderId="24" xfId="52" applyNumberFormat="1" applyFont="1" applyFill="1" applyBorder="1" applyAlignment="1">
      <alignment vertical="center"/>
      <protection/>
    </xf>
    <xf numFmtId="4" fontId="10" fillId="50" borderId="53" xfId="52" applyNumberFormat="1" applyFont="1" applyFill="1" applyBorder="1" applyAlignment="1">
      <alignment vertical="center"/>
      <protection/>
    </xf>
    <xf numFmtId="4" fontId="10" fillId="47" borderId="38" xfId="52" applyNumberFormat="1" applyFont="1" applyFill="1" applyBorder="1" applyAlignment="1">
      <alignment vertical="center"/>
      <protection/>
    </xf>
    <xf numFmtId="4" fontId="10" fillId="47" borderId="59" xfId="52" applyNumberFormat="1" applyFont="1" applyFill="1" applyBorder="1" applyAlignment="1">
      <alignment vertical="center"/>
      <protection/>
    </xf>
    <xf numFmtId="4" fontId="10" fillId="47" borderId="60" xfId="52" applyNumberFormat="1" applyFont="1" applyFill="1" applyBorder="1" applyAlignment="1">
      <alignment vertical="center"/>
      <protection/>
    </xf>
    <xf numFmtId="4" fontId="10" fillId="47" borderId="61" xfId="52" applyNumberFormat="1" applyFont="1" applyFill="1" applyBorder="1" applyAlignment="1">
      <alignment vertical="center"/>
      <protection/>
    </xf>
    <xf numFmtId="4" fontId="10" fillId="47" borderId="62" xfId="52" applyNumberFormat="1" applyFont="1" applyFill="1" applyBorder="1" applyAlignment="1">
      <alignment vertical="center"/>
      <protection/>
    </xf>
    <xf numFmtId="4" fontId="10" fillId="47" borderId="63" xfId="52" applyNumberFormat="1" applyFont="1" applyFill="1" applyBorder="1" applyAlignment="1">
      <alignment vertical="center"/>
      <protection/>
    </xf>
    <xf numFmtId="4" fontId="10" fillId="47" borderId="64" xfId="52" applyNumberFormat="1" applyFont="1" applyFill="1" applyBorder="1" applyAlignment="1">
      <alignment vertical="center"/>
      <protection/>
    </xf>
    <xf numFmtId="4" fontId="8" fillId="32" borderId="0" xfId="52" applyNumberFormat="1" applyFont="1" applyFill="1" applyAlignment="1">
      <alignment/>
      <protection/>
    </xf>
    <xf numFmtId="4" fontId="7" fillId="32" borderId="65" xfId="52" applyNumberFormat="1" applyFont="1" applyFill="1" applyBorder="1" applyAlignment="1">
      <alignment horizontal="center" vertical="center" wrapText="1"/>
      <protection/>
    </xf>
    <xf numFmtId="4" fontId="7" fillId="32" borderId="66" xfId="52" applyNumberFormat="1" applyFont="1" applyFill="1" applyBorder="1" applyAlignment="1">
      <alignment horizontal="center" vertical="center" wrapText="1"/>
      <protection/>
    </xf>
    <xf numFmtId="4" fontId="10" fillId="10" borderId="57" xfId="52" applyNumberFormat="1" applyFont="1" applyFill="1" applyBorder="1" applyAlignment="1">
      <alignment horizontal="right"/>
      <protection/>
    </xf>
    <xf numFmtId="4" fontId="10" fillId="10" borderId="17" xfId="52" applyNumberFormat="1" applyFont="1" applyFill="1" applyBorder="1" applyAlignment="1">
      <alignment horizontal="right"/>
      <protection/>
    </xf>
    <xf numFmtId="4" fontId="10" fillId="10" borderId="20" xfId="52" applyNumberFormat="1" applyFont="1" applyFill="1" applyBorder="1" applyAlignment="1">
      <alignment horizontal="right"/>
      <protection/>
    </xf>
    <xf numFmtId="4" fontId="10" fillId="10" borderId="19" xfId="52" applyNumberFormat="1" applyFont="1" applyFill="1" applyBorder="1" applyAlignment="1">
      <alignment horizontal="right"/>
      <protection/>
    </xf>
    <xf numFmtId="4" fontId="10" fillId="10" borderId="21" xfId="52" applyNumberFormat="1" applyFont="1" applyFill="1" applyBorder="1" applyAlignment="1">
      <alignment horizontal="right"/>
      <protection/>
    </xf>
    <xf numFmtId="4" fontId="10" fillId="64" borderId="31" xfId="52" applyNumberFormat="1" applyFont="1" applyFill="1" applyBorder="1" applyAlignment="1">
      <alignment horizontal="right"/>
      <protection/>
    </xf>
    <xf numFmtId="4" fontId="7" fillId="0" borderId="19" xfId="52" applyNumberFormat="1" applyFont="1" applyFill="1" applyBorder="1" applyAlignment="1">
      <alignment horizontal="right" vertical="center"/>
      <protection/>
    </xf>
    <xf numFmtId="4" fontId="7" fillId="0" borderId="51" xfId="52" applyNumberFormat="1" applyFont="1" applyFill="1" applyBorder="1" applyAlignment="1">
      <alignment horizontal="right" vertical="center"/>
      <protection/>
    </xf>
    <xf numFmtId="4" fontId="7" fillId="0" borderId="57" xfId="52" applyNumberFormat="1" applyFont="1" applyFill="1" applyBorder="1" applyAlignment="1">
      <alignment horizontal="right"/>
      <protection/>
    </xf>
    <xf numFmtId="4" fontId="7" fillId="0" borderId="57" xfId="52" applyNumberFormat="1" applyFont="1" applyFill="1" applyBorder="1" applyAlignment="1">
      <alignment horizontal="right" vertical="center"/>
      <protection/>
    </xf>
    <xf numFmtId="4" fontId="7" fillId="32" borderId="51" xfId="52" applyNumberFormat="1" applyFont="1" applyFill="1" applyBorder="1" applyAlignment="1">
      <alignment horizontal="right" vertical="center"/>
      <protection/>
    </xf>
    <xf numFmtId="4" fontId="7" fillId="32" borderId="67" xfId="52" applyNumberFormat="1" applyFont="1" applyFill="1" applyBorder="1" applyAlignment="1">
      <alignment/>
      <protection/>
    </xf>
    <xf numFmtId="4" fontId="7" fillId="32" borderId="36" xfId="52" applyNumberFormat="1" applyFont="1" applyFill="1" applyBorder="1" applyAlignment="1">
      <alignment/>
      <protection/>
    </xf>
    <xf numFmtId="4" fontId="10" fillId="52" borderId="50" xfId="52" applyNumberFormat="1" applyFont="1" applyFill="1" applyBorder="1" applyAlignment="1">
      <alignment horizontal="right" vertical="center"/>
      <protection/>
    </xf>
    <xf numFmtId="4" fontId="10" fillId="52" borderId="57" xfId="52" applyNumberFormat="1" applyFont="1" applyFill="1" applyBorder="1" applyAlignment="1">
      <alignment horizontal="right"/>
      <protection/>
    </xf>
    <xf numFmtId="4" fontId="10" fillId="52" borderId="14" xfId="52" applyNumberFormat="1" applyFont="1" applyFill="1" applyBorder="1" applyAlignment="1">
      <alignment horizontal="right" vertical="center"/>
      <protection/>
    </xf>
    <xf numFmtId="4" fontId="10" fillId="52" borderId="33" xfId="52" applyNumberFormat="1" applyFont="1" applyFill="1" applyBorder="1" applyAlignment="1">
      <alignment horizontal="right" vertical="center"/>
      <protection/>
    </xf>
    <xf numFmtId="4" fontId="10" fillId="52" borderId="57" xfId="52" applyNumberFormat="1" applyFont="1" applyFill="1" applyBorder="1" applyAlignment="1">
      <alignment horizontal="right" vertical="center"/>
      <protection/>
    </xf>
    <xf numFmtId="4" fontId="10" fillId="53" borderId="57" xfId="52" applyNumberFormat="1" applyFont="1" applyFill="1" applyBorder="1" applyAlignment="1">
      <alignment horizontal="right" vertical="center"/>
      <protection/>
    </xf>
    <xf numFmtId="4" fontId="10" fillId="53" borderId="57" xfId="52" applyNumberFormat="1" applyFont="1" applyFill="1" applyBorder="1" applyAlignment="1">
      <alignment horizontal="right"/>
      <protection/>
    </xf>
    <xf numFmtId="4" fontId="10" fillId="53" borderId="19" xfId="52" applyNumberFormat="1" applyFont="1" applyFill="1" applyBorder="1" applyAlignment="1">
      <alignment horizontal="right" vertical="center"/>
      <protection/>
    </xf>
    <xf numFmtId="4" fontId="10" fillId="54" borderId="18" xfId="52" applyNumberFormat="1" applyFont="1" applyFill="1" applyBorder="1" applyAlignment="1">
      <alignment horizontal="right" vertical="center"/>
      <protection/>
    </xf>
    <xf numFmtId="4" fontId="10" fillId="54" borderId="24" xfId="52" applyNumberFormat="1" applyFont="1" applyFill="1" applyBorder="1" applyAlignment="1">
      <alignment horizontal="right" vertical="center"/>
      <protection/>
    </xf>
    <xf numFmtId="0" fontId="66" fillId="55" borderId="24" xfId="0" applyFont="1" applyFill="1" applyBorder="1" applyAlignment="1">
      <alignment vertical="center"/>
    </xf>
    <xf numFmtId="4" fontId="7" fillId="32" borderId="68" xfId="52" applyNumberFormat="1" applyFont="1" applyFill="1" applyBorder="1" applyAlignment="1">
      <alignment horizontal="right" vertical="center"/>
      <protection/>
    </xf>
    <xf numFmtId="4" fontId="7" fillId="0" borderId="54" xfId="52" applyNumberFormat="1" applyFont="1" applyFill="1" applyBorder="1" applyAlignment="1">
      <alignment horizontal="right" vertical="center"/>
      <protection/>
    </xf>
    <xf numFmtId="4" fontId="10" fillId="56" borderId="57" xfId="52" applyNumberFormat="1" applyFont="1" applyFill="1" applyBorder="1" applyAlignment="1">
      <alignment horizontal="right" vertical="center"/>
      <protection/>
    </xf>
    <xf numFmtId="4" fontId="10" fillId="56" borderId="57" xfId="52" applyNumberFormat="1" applyFont="1" applyFill="1" applyBorder="1" applyAlignment="1">
      <alignment horizontal="right"/>
      <protection/>
    </xf>
    <xf numFmtId="4" fontId="10" fillId="56" borderId="19" xfId="52" applyNumberFormat="1" applyFont="1" applyFill="1" applyBorder="1" applyAlignment="1">
      <alignment horizontal="right" vertical="center"/>
      <protection/>
    </xf>
    <xf numFmtId="4" fontId="10" fillId="57" borderId="57" xfId="52" applyNumberFormat="1" applyFont="1" applyFill="1" applyBorder="1" applyAlignment="1">
      <alignment horizontal="right" vertical="center"/>
      <protection/>
    </xf>
    <xf numFmtId="4" fontId="10" fillId="57" borderId="57" xfId="52" applyNumberFormat="1" applyFont="1" applyFill="1" applyBorder="1" applyAlignment="1">
      <alignment horizontal="right"/>
      <protection/>
    </xf>
    <xf numFmtId="4" fontId="10" fillId="57" borderId="19" xfId="52" applyNumberFormat="1" applyFont="1" applyFill="1" applyBorder="1" applyAlignment="1">
      <alignment horizontal="right" vertical="center"/>
      <protection/>
    </xf>
    <xf numFmtId="4" fontId="10" fillId="18" borderId="57" xfId="52" applyNumberFormat="1" applyFont="1" applyFill="1" applyBorder="1" applyAlignment="1">
      <alignment horizontal="right" vertical="center"/>
      <protection/>
    </xf>
    <xf numFmtId="4" fontId="10" fillId="0" borderId="50" xfId="52" applyNumberFormat="1" applyFont="1" applyFill="1" applyBorder="1" applyAlignment="1">
      <alignment horizontal="right" vertical="center"/>
      <protection/>
    </xf>
    <xf numFmtId="4" fontId="10" fillId="58" borderId="50" xfId="52" applyNumberFormat="1" applyFont="1" applyFill="1" applyBorder="1" applyAlignment="1">
      <alignment horizontal="right" vertical="center"/>
      <protection/>
    </xf>
    <xf numFmtId="4" fontId="10" fillId="58" borderId="57" xfId="52" applyNumberFormat="1" applyFont="1" applyFill="1" applyBorder="1" applyAlignment="1">
      <alignment horizontal="right"/>
      <protection/>
    </xf>
    <xf numFmtId="4" fontId="10" fillId="58" borderId="19" xfId="52" applyNumberFormat="1" applyFont="1" applyFill="1" applyBorder="1" applyAlignment="1">
      <alignment horizontal="right" vertical="center"/>
      <protection/>
    </xf>
    <xf numFmtId="4" fontId="10" fillId="58" borderId="57" xfId="52" applyNumberFormat="1" applyFont="1" applyFill="1" applyBorder="1" applyAlignment="1">
      <alignment horizontal="right" vertical="center"/>
      <protection/>
    </xf>
    <xf numFmtId="4" fontId="10" fillId="40" borderId="57" xfId="52" applyNumberFormat="1" applyFont="1" applyFill="1" applyBorder="1" applyAlignment="1">
      <alignment horizontal="right" vertical="center"/>
      <protection/>
    </xf>
    <xf numFmtId="4" fontId="10" fillId="40" borderId="19" xfId="52" applyNumberFormat="1" applyFont="1" applyFill="1" applyBorder="1" applyAlignment="1">
      <alignment horizontal="right" vertical="center"/>
      <protection/>
    </xf>
    <xf numFmtId="4" fontId="10" fillId="40" borderId="21" xfId="52" applyNumberFormat="1" applyFont="1" applyFill="1" applyBorder="1" applyAlignment="1">
      <alignment horizontal="right" vertical="center"/>
      <protection/>
    </xf>
    <xf numFmtId="4" fontId="10" fillId="0" borderId="57" xfId="52" applyNumberFormat="1" applyFont="1" applyFill="1" applyBorder="1" applyAlignment="1">
      <alignment horizontal="right"/>
      <protection/>
    </xf>
    <xf numFmtId="4" fontId="10" fillId="25" borderId="56" xfId="52" applyNumberFormat="1" applyFont="1" applyFill="1" applyBorder="1" applyAlignment="1">
      <alignment horizontal="right" vertical="center"/>
      <protection/>
    </xf>
    <xf numFmtId="4" fontId="10" fillId="25" borderId="57" xfId="52" applyNumberFormat="1" applyFont="1" applyFill="1" applyBorder="1" applyAlignment="1">
      <alignment horizontal="right"/>
      <protection/>
    </xf>
    <xf numFmtId="4" fontId="10" fillId="25" borderId="33" xfId="52" applyNumberFormat="1" applyFont="1" applyFill="1" applyBorder="1" applyAlignment="1">
      <alignment horizontal="right" vertical="center"/>
      <protection/>
    </xf>
    <xf numFmtId="4" fontId="10" fillId="25" borderId="57" xfId="52" applyNumberFormat="1" applyFont="1" applyFill="1" applyBorder="1" applyAlignment="1">
      <alignment horizontal="right" vertical="center"/>
      <protection/>
    </xf>
    <xf numFmtId="4" fontId="10" fillId="59" borderId="50" xfId="52" applyNumberFormat="1" applyFont="1" applyFill="1" applyBorder="1" applyAlignment="1">
      <alignment horizontal="right" vertical="center"/>
      <protection/>
    </xf>
    <xf numFmtId="4" fontId="10" fillId="59" borderId="57" xfId="52" applyNumberFormat="1" applyFont="1" applyFill="1" applyBorder="1" applyAlignment="1">
      <alignment horizontal="right"/>
      <protection/>
    </xf>
    <xf numFmtId="4" fontId="10" fillId="59" borderId="33" xfId="52" applyNumberFormat="1" applyFont="1" applyFill="1" applyBorder="1" applyAlignment="1">
      <alignment horizontal="right" vertical="center"/>
      <protection/>
    </xf>
    <xf numFmtId="4" fontId="10" fillId="59" borderId="57" xfId="52" applyNumberFormat="1" applyFont="1" applyFill="1" applyBorder="1" applyAlignment="1">
      <alignment horizontal="right" vertical="center"/>
      <protection/>
    </xf>
    <xf numFmtId="4" fontId="10" fillId="54" borderId="57" xfId="52" applyNumberFormat="1" applyFont="1" applyFill="1" applyBorder="1" applyAlignment="1">
      <alignment horizontal="right" vertical="center"/>
      <protection/>
    </xf>
    <xf numFmtId="4" fontId="10" fillId="54" borderId="57" xfId="52" applyNumberFormat="1" applyFont="1" applyFill="1" applyBorder="1" applyAlignment="1">
      <alignment horizontal="right"/>
      <protection/>
    </xf>
    <xf numFmtId="4" fontId="10" fillId="54" borderId="19" xfId="52" applyNumberFormat="1" applyFont="1" applyFill="1" applyBorder="1" applyAlignment="1">
      <alignment horizontal="right" vertical="center"/>
      <protection/>
    </xf>
    <xf numFmtId="4" fontId="10" fillId="34" borderId="16" xfId="52" applyNumberFormat="1" applyFont="1" applyFill="1" applyBorder="1" applyAlignment="1">
      <alignment horizontal="right" vertical="center"/>
      <protection/>
    </xf>
    <xf numFmtId="4" fontId="10" fillId="61" borderId="57" xfId="52" applyNumberFormat="1" applyFont="1" applyFill="1" applyBorder="1" applyAlignment="1">
      <alignment horizontal="right" vertical="center"/>
      <protection/>
    </xf>
    <xf numFmtId="4" fontId="10" fillId="61" borderId="57" xfId="52" applyNumberFormat="1" applyFont="1" applyFill="1" applyBorder="1" applyAlignment="1">
      <alignment horizontal="right"/>
      <protection/>
    </xf>
    <xf numFmtId="4" fontId="10" fillId="61" borderId="19" xfId="52" applyNumberFormat="1" applyFont="1" applyFill="1" applyBorder="1" applyAlignment="1">
      <alignment horizontal="right" vertical="center"/>
      <protection/>
    </xf>
    <xf numFmtId="4" fontId="10" fillId="41" borderId="57" xfId="52" applyNumberFormat="1" applyFont="1" applyFill="1" applyBorder="1" applyAlignment="1">
      <alignment horizontal="right" vertical="center"/>
      <protection/>
    </xf>
    <xf numFmtId="4" fontId="10" fillId="41" borderId="19" xfId="52" applyNumberFormat="1" applyFont="1" applyFill="1" applyBorder="1" applyAlignment="1">
      <alignment horizontal="right" vertical="center"/>
      <protection/>
    </xf>
    <xf numFmtId="4" fontId="10" fillId="44" borderId="57" xfId="52" applyNumberFormat="1" applyFont="1" applyFill="1" applyBorder="1" applyAlignment="1">
      <alignment horizontal="right" vertical="center"/>
      <protection/>
    </xf>
    <xf numFmtId="4" fontId="10" fillId="45" borderId="57" xfId="52" applyNumberFormat="1" applyFont="1" applyFill="1" applyBorder="1" applyAlignment="1">
      <alignment horizontal="right" vertical="center"/>
      <protection/>
    </xf>
    <xf numFmtId="4" fontId="10" fillId="63" borderId="57" xfId="52" applyNumberFormat="1" applyFont="1" applyFill="1" applyBorder="1" applyAlignment="1">
      <alignment horizontal="right" vertical="center"/>
      <protection/>
    </xf>
    <xf numFmtId="4" fontId="10" fillId="63" borderId="19" xfId="52" applyNumberFormat="1" applyFont="1" applyFill="1" applyBorder="1" applyAlignment="1">
      <alignment horizontal="right" vertical="center"/>
      <protection/>
    </xf>
    <xf numFmtId="4" fontId="10" fillId="50" borderId="42" xfId="52" applyNumberFormat="1" applyFont="1" applyFill="1" applyBorder="1" applyAlignment="1">
      <alignment horizontal="right" vertical="center"/>
      <protection/>
    </xf>
    <xf numFmtId="4" fontId="10" fillId="50" borderId="57" xfId="52" applyNumberFormat="1" applyFont="1" applyFill="1" applyBorder="1" applyAlignment="1">
      <alignment horizontal="right" vertical="center"/>
      <protection/>
    </xf>
    <xf numFmtId="4" fontId="10" fillId="43" borderId="69" xfId="52" applyNumberFormat="1" applyFont="1" applyFill="1" applyBorder="1" applyAlignment="1">
      <alignment horizontal="right" vertical="center"/>
      <protection/>
    </xf>
    <xf numFmtId="4" fontId="10" fillId="50" borderId="34" xfId="52" applyNumberFormat="1" applyFont="1" applyFill="1" applyBorder="1" applyAlignment="1">
      <alignment horizontal="right" vertical="center"/>
      <protection/>
    </xf>
    <xf numFmtId="4" fontId="10" fillId="47" borderId="62" xfId="52" applyNumberFormat="1" applyFont="1" applyFill="1" applyBorder="1" applyAlignment="1">
      <alignment horizontal="right" vertical="center"/>
      <protection/>
    </xf>
    <xf numFmtId="4" fontId="10" fillId="47" borderId="64" xfId="52" applyNumberFormat="1" applyFont="1" applyFill="1" applyBorder="1" applyAlignment="1">
      <alignment horizontal="right" vertical="center"/>
      <protection/>
    </xf>
    <xf numFmtId="4" fontId="7" fillId="0" borderId="26" xfId="52" applyNumberFormat="1" applyFont="1" applyFill="1" applyBorder="1" applyAlignment="1">
      <alignment vertical="center"/>
      <protection/>
    </xf>
    <xf numFmtId="4" fontId="27" fillId="32" borderId="0" xfId="52" applyNumberFormat="1" applyFont="1" applyFill="1">
      <alignment/>
      <protection/>
    </xf>
    <xf numFmtId="4" fontId="28" fillId="32" borderId="0" xfId="52" applyNumberFormat="1" applyFont="1" applyFill="1">
      <alignment/>
      <protection/>
    </xf>
    <xf numFmtId="4" fontId="28" fillId="32" borderId="0" xfId="52" applyNumberFormat="1" applyFont="1" applyFill="1" applyAlignment="1">
      <alignment horizontal="center" vertical="center" wrapText="1"/>
      <protection/>
    </xf>
    <xf numFmtId="4" fontId="5" fillId="38" borderId="0" xfId="52" applyNumberFormat="1" applyFont="1" applyFill="1" applyAlignment="1">
      <alignment horizontal="center" vertical="center" wrapText="1"/>
      <protection/>
    </xf>
    <xf numFmtId="4" fontId="29" fillId="32" borderId="0" xfId="52" applyNumberFormat="1" applyFont="1" applyFill="1" applyAlignment="1">
      <alignment horizontal="center"/>
      <protection/>
    </xf>
    <xf numFmtId="4" fontId="7" fillId="32" borderId="13" xfId="52" applyNumberFormat="1" applyFont="1" applyFill="1" applyBorder="1" applyAlignment="1">
      <alignment/>
      <protection/>
    </xf>
    <xf numFmtId="4" fontId="7" fillId="32" borderId="54" xfId="52" applyNumberFormat="1" applyFont="1" applyFill="1" applyBorder="1" applyAlignment="1">
      <alignment/>
      <protection/>
    </xf>
    <xf numFmtId="4" fontId="7" fillId="32" borderId="24" xfId="52" applyNumberFormat="1" applyFont="1" applyFill="1" applyBorder="1" applyAlignment="1">
      <alignment/>
      <protection/>
    </xf>
    <xf numFmtId="4" fontId="7" fillId="32" borderId="16" xfId="52" applyNumberFormat="1" applyFont="1" applyFill="1" applyBorder="1" applyAlignment="1">
      <alignment/>
      <protection/>
    </xf>
    <xf numFmtId="4" fontId="7" fillId="32" borderId="33" xfId="52" applyNumberFormat="1" applyFont="1" applyFill="1" applyBorder="1" applyAlignment="1">
      <alignment/>
      <protection/>
    </xf>
    <xf numFmtId="4" fontId="7" fillId="32" borderId="37" xfId="52" applyNumberFormat="1" applyFont="1" applyFill="1" applyBorder="1" applyAlignment="1">
      <alignment horizontal="right" vertical="center"/>
      <protection/>
    </xf>
    <xf numFmtId="4" fontId="10" fillId="54" borderId="21" xfId="52" applyNumberFormat="1" applyFont="1" applyFill="1" applyBorder="1" applyAlignment="1">
      <alignment horizontal="right" vertical="center"/>
      <protection/>
    </xf>
    <xf numFmtId="4" fontId="10" fillId="18" borderId="51" xfId="52" applyNumberFormat="1" applyFont="1" applyFill="1" applyBorder="1" applyAlignment="1">
      <alignment horizontal="right" vertical="center"/>
      <protection/>
    </xf>
    <xf numFmtId="4" fontId="7" fillId="0" borderId="53" xfId="0" applyNumberFormat="1" applyFont="1" applyFill="1" applyBorder="1" applyAlignment="1">
      <alignment vertical="center" wrapText="1"/>
    </xf>
    <xf numFmtId="164" fontId="16" fillId="32" borderId="0" xfId="0" applyNumberFormat="1" applyFont="1" applyFill="1" applyAlignment="1">
      <alignment horizontal="center" vertical="top"/>
    </xf>
    <xf numFmtId="4" fontId="8" fillId="32" borderId="42" xfId="52" applyNumberFormat="1" applyFont="1" applyFill="1" applyBorder="1" applyAlignment="1">
      <alignment horizontal="center" vertical="center" wrapText="1"/>
      <protection/>
    </xf>
    <xf numFmtId="4" fontId="8" fillId="32" borderId="70" xfId="52" applyNumberFormat="1" applyFont="1" applyFill="1" applyBorder="1" applyAlignment="1">
      <alignment horizontal="center" vertical="center" wrapText="1"/>
      <protection/>
    </xf>
    <xf numFmtId="4" fontId="10" fillId="47" borderId="35" xfId="52" applyNumberFormat="1" applyFont="1" applyFill="1" applyBorder="1" applyAlignment="1">
      <alignment horizontal="center" vertical="center"/>
      <protection/>
    </xf>
    <xf numFmtId="4" fontId="10" fillId="47" borderId="61" xfId="52" applyNumberFormat="1" applyFont="1" applyFill="1" applyBorder="1" applyAlignment="1">
      <alignment horizontal="center" vertical="center"/>
      <protection/>
    </xf>
    <xf numFmtId="4" fontId="10" fillId="32" borderId="39" xfId="52" applyNumberFormat="1" applyFont="1" applyFill="1" applyBorder="1" applyAlignment="1">
      <alignment horizontal="center" vertical="center" wrapText="1"/>
      <protection/>
    </xf>
    <xf numFmtId="4" fontId="10" fillId="32" borderId="71" xfId="52" applyNumberFormat="1" applyFont="1" applyFill="1" applyBorder="1" applyAlignment="1">
      <alignment horizontal="center" vertical="center" wrapText="1"/>
      <protection/>
    </xf>
    <xf numFmtId="4" fontId="8" fillId="0" borderId="54" xfId="52" applyNumberFormat="1" applyFont="1" applyFill="1" applyBorder="1" applyAlignment="1">
      <alignment horizontal="center" vertical="center" wrapText="1"/>
      <protection/>
    </xf>
    <xf numFmtId="4" fontId="8" fillId="0" borderId="52" xfId="52" applyNumberFormat="1" applyFont="1" applyFill="1" applyBorder="1" applyAlignment="1">
      <alignment horizontal="center" vertical="center" wrapText="1"/>
      <protection/>
    </xf>
    <xf numFmtId="4" fontId="8" fillId="0" borderId="53" xfId="52" applyNumberFormat="1" applyFont="1" applyFill="1" applyBorder="1" applyAlignment="1">
      <alignment horizontal="center" vertical="center" wrapText="1"/>
      <protection/>
    </xf>
    <xf numFmtId="4" fontId="8" fillId="32" borderId="54" xfId="52" applyNumberFormat="1" applyFont="1" applyFill="1" applyBorder="1" applyAlignment="1">
      <alignment horizontal="center" vertical="center" wrapText="1"/>
      <protection/>
    </xf>
    <xf numFmtId="4" fontId="8" fillId="32" borderId="52" xfId="52" applyNumberFormat="1" applyFont="1" applyFill="1" applyBorder="1" applyAlignment="1">
      <alignment horizontal="center" vertical="center" wrapText="1"/>
      <protection/>
    </xf>
    <xf numFmtId="4" fontId="8" fillId="32" borderId="53" xfId="52" applyNumberFormat="1" applyFont="1" applyFill="1" applyBorder="1" applyAlignment="1">
      <alignment horizontal="center" vertical="center" wrapText="1"/>
      <protection/>
    </xf>
    <xf numFmtId="4" fontId="8" fillId="32" borderId="0" xfId="52" applyNumberFormat="1" applyFont="1" applyFill="1" applyAlignment="1">
      <alignment horizontal="center"/>
      <protection/>
    </xf>
    <xf numFmtId="4" fontId="1" fillId="32" borderId="30" xfId="52" applyNumberFormat="1" applyFont="1" applyFill="1" applyBorder="1" applyAlignment="1">
      <alignment horizontal="center" vertical="center" wrapText="1"/>
      <protection/>
    </xf>
    <xf numFmtId="4" fontId="1" fillId="32" borderId="37" xfId="52" applyNumberFormat="1" applyFont="1" applyFill="1" applyBorder="1" applyAlignment="1">
      <alignment horizontal="center" vertical="center" wrapText="1"/>
      <protection/>
    </xf>
    <xf numFmtId="4" fontId="1" fillId="32" borderId="41" xfId="52" applyNumberFormat="1" applyFont="1" applyFill="1" applyBorder="1" applyAlignment="1">
      <alignment horizontal="center" vertical="center" wrapText="1"/>
      <protection/>
    </xf>
    <xf numFmtId="4" fontId="1" fillId="32" borderId="45" xfId="52" applyNumberFormat="1" applyFont="1" applyFill="1" applyBorder="1" applyAlignment="1">
      <alignment horizontal="center" vertical="center" wrapText="1"/>
      <protection/>
    </xf>
    <xf numFmtId="4" fontId="1" fillId="32" borderId="29" xfId="52" applyNumberFormat="1" applyFont="1" applyFill="1" applyBorder="1" applyAlignment="1">
      <alignment horizontal="center" vertical="center" wrapText="1"/>
      <protection/>
    </xf>
    <xf numFmtId="4" fontId="1" fillId="32" borderId="65" xfId="52" applyNumberFormat="1" applyFont="1" applyFill="1" applyBorder="1" applyAlignment="1">
      <alignment horizontal="center" vertical="center" wrapText="1"/>
      <protection/>
    </xf>
    <xf numFmtId="4" fontId="10" fillId="32" borderId="72" xfId="52" applyNumberFormat="1" applyFont="1" applyFill="1" applyBorder="1" applyAlignment="1">
      <alignment horizontal="center" vertical="center" wrapText="1"/>
      <protection/>
    </xf>
    <xf numFmtId="164" fontId="16" fillId="32" borderId="0" xfId="0" applyNumberFormat="1" applyFont="1" applyFill="1" applyAlignment="1">
      <alignment horizontal="center" vertical="top"/>
    </xf>
    <xf numFmtId="4" fontId="8" fillId="32" borderId="32" xfId="52" applyNumberFormat="1" applyFont="1" applyFill="1" applyBorder="1" applyAlignment="1">
      <alignment horizontal="center" vertical="center" wrapText="1"/>
      <protection/>
    </xf>
    <xf numFmtId="4" fontId="8" fillId="32" borderId="31" xfId="52" applyNumberFormat="1" applyFont="1" applyFill="1" applyBorder="1" applyAlignment="1">
      <alignment horizontal="center" vertical="center" wrapText="1"/>
      <protection/>
    </xf>
    <xf numFmtId="4" fontId="8" fillId="32" borderId="13" xfId="52" applyNumberFormat="1" applyFont="1" applyFill="1" applyBorder="1" applyAlignment="1">
      <alignment horizontal="center" vertical="center" wrapText="1"/>
      <protection/>
    </xf>
    <xf numFmtId="4" fontId="8" fillId="32" borderId="24" xfId="52" applyNumberFormat="1" applyFont="1" applyFill="1" applyBorder="1" applyAlignment="1">
      <alignment horizontal="center" vertical="center" wrapText="1"/>
      <protection/>
    </xf>
    <xf numFmtId="4" fontId="7" fillId="32" borderId="13" xfId="52" applyNumberFormat="1" applyFont="1" applyFill="1" applyBorder="1" applyAlignment="1">
      <alignment horizontal="center" vertical="center" wrapText="1"/>
      <protection/>
    </xf>
    <xf numFmtId="4" fontId="7" fillId="32" borderId="10" xfId="52" applyNumberFormat="1" applyFont="1" applyFill="1" applyBorder="1" applyAlignment="1">
      <alignment horizontal="center" vertical="center" wrapText="1"/>
      <protection/>
    </xf>
    <xf numFmtId="4" fontId="7" fillId="32" borderId="30" xfId="52" applyNumberFormat="1" applyFont="1" applyFill="1" applyBorder="1" applyAlignment="1">
      <alignment horizontal="center" vertical="center" wrapText="1"/>
      <protection/>
    </xf>
    <xf numFmtId="4" fontId="7" fillId="32" borderId="14" xfId="52" applyNumberFormat="1" applyFont="1" applyFill="1" applyBorder="1" applyAlignment="1">
      <alignment horizontal="center" vertical="center" wrapText="1"/>
      <protection/>
    </xf>
    <xf numFmtId="4" fontId="7" fillId="32" borderId="41" xfId="52" applyNumberFormat="1" applyFont="1" applyFill="1" applyBorder="1" applyAlignment="1">
      <alignment horizontal="center" vertical="center" wrapText="1"/>
      <protection/>
    </xf>
    <xf numFmtId="4" fontId="7" fillId="32" borderId="45" xfId="52" applyNumberFormat="1" applyFont="1" applyFill="1" applyBorder="1" applyAlignment="1">
      <alignment horizontal="center" vertical="center" wrapText="1"/>
      <protection/>
    </xf>
    <xf numFmtId="4" fontId="7" fillId="32" borderId="33" xfId="52" applyNumberFormat="1" applyFont="1" applyFill="1" applyBorder="1" applyAlignment="1">
      <alignment horizontal="center" vertical="center" wrapText="1"/>
      <protection/>
    </xf>
    <xf numFmtId="4" fontId="7" fillId="32" borderId="65" xfId="52" applyNumberFormat="1" applyFont="1" applyFill="1" applyBorder="1" applyAlignment="1">
      <alignment horizontal="center" vertical="center" wrapText="1"/>
      <protection/>
    </xf>
    <xf numFmtId="4" fontId="4" fillId="32" borderId="72" xfId="52" applyNumberFormat="1" applyFont="1" applyFill="1" applyBorder="1" applyAlignment="1">
      <alignment horizontal="center" vertical="center"/>
      <protection/>
    </xf>
    <xf numFmtId="4" fontId="4" fillId="32" borderId="39" xfId="52" applyNumberFormat="1" applyFont="1" applyFill="1" applyBorder="1" applyAlignment="1">
      <alignment horizontal="center" vertical="center"/>
      <protection/>
    </xf>
    <xf numFmtId="4" fontId="4" fillId="32" borderId="71" xfId="52" applyNumberFormat="1" applyFont="1" applyFill="1" applyBorder="1" applyAlignment="1">
      <alignment horizontal="center" vertical="center"/>
      <protection/>
    </xf>
    <xf numFmtId="4" fontId="7" fillId="32" borderId="69" xfId="52" applyNumberFormat="1" applyFont="1" applyFill="1" applyBorder="1" applyAlignment="1">
      <alignment horizontal="center" vertical="center" wrapText="1"/>
      <protection/>
    </xf>
    <xf numFmtId="4" fontId="7" fillId="32" borderId="73" xfId="52" applyNumberFormat="1" applyFont="1" applyFill="1" applyBorder="1" applyAlignment="1">
      <alignment horizontal="center" vertical="center" wrapText="1"/>
      <protection/>
    </xf>
    <xf numFmtId="4" fontId="4" fillId="32" borderId="30" xfId="52" applyNumberFormat="1" applyFont="1" applyFill="1" applyBorder="1" applyAlignment="1">
      <alignment horizontal="center" vertical="center" wrapText="1"/>
      <protection/>
    </xf>
    <xf numFmtId="4" fontId="4" fillId="32" borderId="45" xfId="52" applyNumberFormat="1" applyFont="1" applyFill="1" applyBorder="1" applyAlignment="1">
      <alignment horizontal="center" vertical="center" wrapText="1"/>
      <protection/>
    </xf>
    <xf numFmtId="4" fontId="4" fillId="32" borderId="74" xfId="52" applyNumberFormat="1" applyFont="1" applyFill="1" applyBorder="1" applyAlignment="1">
      <alignment horizontal="center" vertical="center" wrapText="1"/>
      <protection/>
    </xf>
    <xf numFmtId="4" fontId="4" fillId="32" borderId="50" xfId="52" applyNumberFormat="1" applyFont="1" applyFill="1" applyBorder="1" applyAlignment="1">
      <alignment horizontal="center" vertical="center" wrapText="1"/>
      <protection/>
    </xf>
    <xf numFmtId="4" fontId="4" fillId="32" borderId="75" xfId="52" applyNumberFormat="1" applyFont="1" applyFill="1" applyBorder="1" applyAlignment="1">
      <alignment horizontal="center" vertical="center" wrapText="1"/>
      <protection/>
    </xf>
    <xf numFmtId="4" fontId="8" fillId="32" borderId="76" xfId="52" applyNumberFormat="1" applyFont="1" applyFill="1" applyBorder="1" applyAlignment="1">
      <alignment horizontal="center" vertical="center" wrapText="1"/>
      <protection/>
    </xf>
    <xf numFmtId="4" fontId="8" fillId="32" borderId="27" xfId="52" applyNumberFormat="1" applyFont="1" applyFill="1" applyBorder="1" applyAlignment="1">
      <alignment horizontal="center" vertical="center" wrapText="1"/>
      <protection/>
    </xf>
    <xf numFmtId="4" fontId="8" fillId="32" borderId="77" xfId="52" applyNumberFormat="1" applyFont="1" applyFill="1" applyBorder="1" applyAlignment="1">
      <alignment horizontal="center" vertical="center" wrapText="1"/>
      <protection/>
    </xf>
    <xf numFmtId="4" fontId="7" fillId="32" borderId="28" xfId="52" applyNumberFormat="1" applyFont="1" applyFill="1" applyBorder="1" applyAlignment="1">
      <alignment horizontal="center" vertical="center" wrapText="1"/>
      <protection/>
    </xf>
    <xf numFmtId="4" fontId="7" fillId="32" borderId="78" xfId="52" applyNumberFormat="1" applyFont="1" applyFill="1" applyBorder="1" applyAlignment="1">
      <alignment horizontal="center" vertical="center" wrapText="1"/>
      <protection/>
    </xf>
    <xf numFmtId="4" fontId="7" fillId="32" borderId="34" xfId="52" applyNumberFormat="1" applyFont="1" applyFill="1" applyBorder="1" applyAlignment="1">
      <alignment horizontal="center" vertical="center" wrapText="1"/>
      <protection/>
    </xf>
    <xf numFmtId="4" fontId="7" fillId="32" borderId="66" xfId="52" applyNumberFormat="1" applyFont="1" applyFill="1" applyBorder="1" applyAlignment="1">
      <alignment horizontal="center" vertical="center" wrapText="1"/>
      <protection/>
    </xf>
    <xf numFmtId="4" fontId="8" fillId="32" borderId="79" xfId="52" applyNumberFormat="1" applyFont="1" applyFill="1" applyBorder="1" applyAlignment="1">
      <alignment horizontal="center" vertical="center" wrapText="1"/>
      <protection/>
    </xf>
    <xf numFmtId="4" fontId="8" fillId="32" borderId="26" xfId="52" applyNumberFormat="1" applyFont="1" applyFill="1" applyBorder="1" applyAlignment="1">
      <alignment horizontal="center" vertical="center" wrapText="1"/>
      <protection/>
    </xf>
    <xf numFmtId="4" fontId="8" fillId="32" borderId="80" xfId="52" applyNumberFormat="1" applyFont="1" applyFill="1" applyBorder="1" applyAlignment="1">
      <alignment horizontal="center" vertical="center" wrapText="1"/>
      <protection/>
    </xf>
    <xf numFmtId="4" fontId="1" fillId="32" borderId="13" xfId="52" applyNumberFormat="1" applyFont="1" applyFill="1" applyBorder="1" applyAlignment="1">
      <alignment horizontal="center" vertical="center" wrapText="1"/>
      <protection/>
    </xf>
    <xf numFmtId="4" fontId="7" fillId="32" borderId="15" xfId="52" applyNumberFormat="1" applyFont="1" applyFill="1" applyBorder="1" applyAlignment="1">
      <alignment horizontal="center" vertical="center" wrapText="1"/>
      <protection/>
    </xf>
    <xf numFmtId="4" fontId="7" fillId="32" borderId="80" xfId="52" applyNumberFormat="1" applyFont="1" applyFill="1" applyBorder="1" applyAlignment="1">
      <alignment horizontal="center" vertical="center" wrapText="1"/>
      <protection/>
    </xf>
    <xf numFmtId="4" fontId="1" fillId="32" borderId="33" xfId="52" applyNumberFormat="1" applyFont="1" applyFill="1" applyBorder="1" applyAlignment="1">
      <alignment horizontal="center" vertical="center" wrapText="1"/>
      <protection/>
    </xf>
    <xf numFmtId="4" fontId="7" fillId="32" borderId="53" xfId="52" applyNumberFormat="1" applyFont="1" applyFill="1" applyBorder="1" applyAlignment="1">
      <alignment horizontal="center" vertical="center" wrapText="1"/>
      <protection/>
    </xf>
    <xf numFmtId="4" fontId="7" fillId="32" borderId="44" xfId="52" applyNumberFormat="1" applyFont="1" applyFill="1" applyBorder="1">
      <alignment/>
      <protection/>
    </xf>
    <xf numFmtId="4" fontId="4" fillId="32" borderId="46" xfId="52" applyNumberFormat="1" applyFont="1" applyFill="1" applyBorder="1" applyAlignment="1">
      <alignment horizontal="center" vertical="center" wrapText="1"/>
      <protection/>
    </xf>
    <xf numFmtId="4" fontId="4" fillId="32" borderId="56" xfId="52" applyNumberFormat="1" applyFont="1" applyFill="1" applyBorder="1" applyAlignment="1">
      <alignment horizontal="center" vertical="center" wrapText="1"/>
      <protection/>
    </xf>
    <xf numFmtId="4" fontId="4" fillId="32" borderId="70" xfId="52" applyNumberFormat="1" applyFont="1" applyFill="1" applyBorder="1" applyAlignment="1">
      <alignment horizontal="center" vertical="center" wrapText="1"/>
      <protection/>
    </xf>
    <xf numFmtId="4" fontId="4" fillId="32" borderId="72" xfId="52" applyNumberFormat="1" applyFont="1" applyFill="1" applyBorder="1" applyAlignment="1">
      <alignment horizontal="center" vertical="center" wrapText="1"/>
      <protection/>
    </xf>
    <xf numFmtId="4" fontId="4" fillId="32" borderId="71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udyt_200406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2_ogolna_Robocze_WRR\Bilans%202020_%20ZHP%20&#322;&#261;czny\TAKza&#322;&#261;czniki%20Bilans%20RZiS%20ZHP%20&#322;&#261;czny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Bilans_2"/>
      <sheetName val="RZiS"/>
      <sheetName val="RZiS_2"/>
    </sheetNames>
    <sheetDataSet>
      <sheetData sheetId="2">
        <row r="46">
          <cell r="W46">
            <v>-523755.4800000006</v>
          </cell>
        </row>
      </sheetData>
      <sheetData sheetId="3">
        <row r="47">
          <cell r="W47">
            <v>-523755.4800000005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view="pageBreakPreview" zoomScale="90" zoomScaleSheetLayoutView="90" zoomScalePageLayoutView="0" workbookViewId="0" topLeftCell="A1">
      <pane xSplit="2" topLeftCell="M1" activePane="topRight" state="frozen"/>
      <selection pane="topLeft" activeCell="A1" sqref="A1"/>
      <selection pane="topRight" activeCell="AB7" sqref="AB7"/>
    </sheetView>
  </sheetViews>
  <sheetFormatPr defaultColWidth="9.00390625" defaultRowHeight="12.75"/>
  <cols>
    <col min="1" max="1" width="4.375" style="1" customWidth="1"/>
    <col min="2" max="2" width="45.75390625" style="1" customWidth="1"/>
    <col min="3" max="8" width="14.375" style="1" customWidth="1"/>
    <col min="9" max="15" width="16.25390625" style="1" customWidth="1"/>
    <col min="16" max="16" width="14.75390625" style="1" customWidth="1"/>
    <col min="17" max="17" width="14.625" style="1" customWidth="1"/>
    <col min="18" max="18" width="15.125" style="1" customWidth="1"/>
    <col min="19" max="19" width="15.625" style="1" customWidth="1"/>
    <col min="20" max="20" width="15.375" style="1" customWidth="1"/>
    <col min="21" max="21" width="14.875" style="1" customWidth="1"/>
    <col min="22" max="22" width="13.25390625" style="1" customWidth="1"/>
    <col min="23" max="24" width="14.375" style="1" customWidth="1"/>
    <col min="25" max="25" width="16.00390625" style="1" customWidth="1"/>
    <col min="26" max="26" width="13.875" style="1" customWidth="1"/>
    <col min="27" max="27" width="9.125" style="1" customWidth="1"/>
    <col min="28" max="28" width="12.75390625" style="1" bestFit="1" customWidth="1"/>
    <col min="29" max="16384" width="9.125" style="1" customWidth="1"/>
  </cols>
  <sheetData>
    <row r="2" spans="3:24" ht="18">
      <c r="C2" s="66" t="s">
        <v>93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X2" s="3"/>
    </row>
    <row r="3" ht="13.5" thickBot="1">
      <c r="Y3" s="29" t="s">
        <v>23</v>
      </c>
    </row>
    <row r="4" spans="1:25" s="30" customFormat="1" ht="18" customHeight="1">
      <c r="A4" s="672" t="s">
        <v>1</v>
      </c>
      <c r="B4" s="675" t="s">
        <v>2</v>
      </c>
      <c r="C4" s="678" t="s">
        <v>62</v>
      </c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4"/>
      <c r="O4" s="332"/>
      <c r="P4" s="663" t="s">
        <v>63</v>
      </c>
      <c r="Q4" s="663"/>
      <c r="R4" s="663"/>
      <c r="S4" s="663"/>
      <c r="T4" s="663"/>
      <c r="U4" s="663"/>
      <c r="V4" s="663"/>
      <c r="W4" s="663"/>
      <c r="X4" s="663"/>
      <c r="Y4" s="664"/>
    </row>
    <row r="5" spans="1:25" s="30" customFormat="1" ht="18" customHeight="1">
      <c r="A5" s="673"/>
      <c r="B5" s="676"/>
      <c r="C5" s="668" t="s">
        <v>64</v>
      </c>
      <c r="D5" s="669"/>
      <c r="E5" s="669"/>
      <c r="F5" s="669"/>
      <c r="G5" s="669"/>
      <c r="H5" s="670"/>
      <c r="I5" s="668" t="s">
        <v>65</v>
      </c>
      <c r="J5" s="669"/>
      <c r="K5" s="669"/>
      <c r="L5" s="669"/>
      <c r="M5" s="669"/>
      <c r="N5" s="659" t="s">
        <v>66</v>
      </c>
      <c r="O5" s="665" t="s">
        <v>67</v>
      </c>
      <c r="P5" s="666"/>
      <c r="Q5" s="666"/>
      <c r="R5" s="666"/>
      <c r="S5" s="667"/>
      <c r="T5" s="668" t="s">
        <v>68</v>
      </c>
      <c r="U5" s="669"/>
      <c r="V5" s="669"/>
      <c r="W5" s="669"/>
      <c r="X5" s="670"/>
      <c r="Y5" s="345"/>
    </row>
    <row r="6" spans="1:25" s="30" customFormat="1" ht="39" thickBot="1">
      <c r="A6" s="674"/>
      <c r="B6" s="677"/>
      <c r="C6" s="344" t="s">
        <v>69</v>
      </c>
      <c r="D6" s="346" t="s">
        <v>70</v>
      </c>
      <c r="E6" s="346" t="s">
        <v>71</v>
      </c>
      <c r="F6" s="346" t="s">
        <v>72</v>
      </c>
      <c r="G6" s="346" t="s">
        <v>73</v>
      </c>
      <c r="H6" s="347" t="s">
        <v>74</v>
      </c>
      <c r="I6" s="348" t="s">
        <v>75</v>
      </c>
      <c r="J6" s="33" t="s">
        <v>76</v>
      </c>
      <c r="K6" s="33" t="s">
        <v>77</v>
      </c>
      <c r="L6" s="31" t="s">
        <v>78</v>
      </c>
      <c r="M6" s="333" t="s">
        <v>79</v>
      </c>
      <c r="N6" s="660"/>
      <c r="O6" s="349" t="s">
        <v>80</v>
      </c>
      <c r="P6" s="33" t="s">
        <v>24</v>
      </c>
      <c r="Q6" s="31" t="s">
        <v>81</v>
      </c>
      <c r="R6" s="31" t="s">
        <v>25</v>
      </c>
      <c r="S6" s="32" t="s">
        <v>82</v>
      </c>
      <c r="T6" s="334" t="s">
        <v>83</v>
      </c>
      <c r="U6" s="31" t="s">
        <v>26</v>
      </c>
      <c r="V6" s="31" t="s">
        <v>36</v>
      </c>
      <c r="W6" s="31" t="s">
        <v>30</v>
      </c>
      <c r="X6" s="32" t="s">
        <v>27</v>
      </c>
      <c r="Y6" s="349" t="s">
        <v>84</v>
      </c>
    </row>
    <row r="7" spans="1:26" s="154" customFormat="1" ht="13.5" customHeight="1">
      <c r="A7" s="155">
        <v>1</v>
      </c>
      <c r="B7" s="350" t="s">
        <v>44</v>
      </c>
      <c r="C7" s="351">
        <f aca="true" t="shared" si="0" ref="C7:C45">SUM(D7:H7)</f>
        <v>22828189.06</v>
      </c>
      <c r="D7" s="157">
        <f aca="true" t="shared" si="1" ref="D7:M7">D8+D9+D10+D11-D12</f>
        <v>425811.02</v>
      </c>
      <c r="E7" s="157">
        <f t="shared" si="1"/>
        <v>9732283.5</v>
      </c>
      <c r="F7" s="157">
        <f t="shared" si="1"/>
        <v>218532.34</v>
      </c>
      <c r="G7" s="157">
        <f t="shared" si="1"/>
        <v>11666197.96</v>
      </c>
      <c r="H7" s="157">
        <f t="shared" si="1"/>
        <v>785364.24</v>
      </c>
      <c r="I7" s="157">
        <f t="shared" si="1"/>
        <v>12000732.02</v>
      </c>
      <c r="J7" s="157">
        <f t="shared" si="1"/>
        <v>161762.24</v>
      </c>
      <c r="K7" s="157">
        <f t="shared" si="1"/>
        <v>1928247.87</v>
      </c>
      <c r="L7" s="353">
        <f t="shared" si="1"/>
        <v>9878055.04</v>
      </c>
      <c r="M7" s="354">
        <f t="shared" si="1"/>
        <v>32666.87</v>
      </c>
      <c r="N7" s="351">
        <f aca="true" t="shared" si="2" ref="N7:N45">C7+I7</f>
        <v>34828921.08</v>
      </c>
      <c r="O7" s="351">
        <f aca="true" t="shared" si="3" ref="O7:O12">SUM(P7:S7)</f>
        <v>20715493.05</v>
      </c>
      <c r="P7" s="353">
        <f aca="true" t="shared" si="4" ref="P7:X7">SUM(P8:P11)-P12</f>
        <v>16485235.61</v>
      </c>
      <c r="Q7" s="158">
        <f t="shared" si="4"/>
        <v>4117492.12</v>
      </c>
      <c r="R7" s="158">
        <f t="shared" si="4"/>
        <v>-503884.73</v>
      </c>
      <c r="S7" s="156">
        <f t="shared" si="4"/>
        <v>616650.05</v>
      </c>
      <c r="T7" s="355">
        <f aca="true" t="shared" si="5" ref="T7:T45">SUM(U7:X7)</f>
        <v>14113428.030000001</v>
      </c>
      <c r="U7" s="158">
        <f t="shared" si="4"/>
        <v>0</v>
      </c>
      <c r="V7" s="158">
        <f t="shared" si="4"/>
        <v>1430995.83</v>
      </c>
      <c r="W7" s="158">
        <f t="shared" si="4"/>
        <v>8004712.8100000005</v>
      </c>
      <c r="X7" s="158">
        <f t="shared" si="4"/>
        <v>4677719.39</v>
      </c>
      <c r="Y7" s="352">
        <f aca="true" t="shared" si="6" ref="Y7:Y45">O7+T7</f>
        <v>34828921.08</v>
      </c>
      <c r="Z7" s="331"/>
    </row>
    <row r="8" spans="1:28" ht="15">
      <c r="A8" s="159"/>
      <c r="B8" s="267" t="s">
        <v>17</v>
      </c>
      <c r="C8" s="356">
        <f t="shared" si="0"/>
        <v>15046270.38</v>
      </c>
      <c r="D8" s="357">
        <v>425811.02</v>
      </c>
      <c r="E8" s="357">
        <v>1950364.82</v>
      </c>
      <c r="F8" s="357">
        <v>218532.34</v>
      </c>
      <c r="G8" s="357">
        <v>11666197.96</v>
      </c>
      <c r="H8" s="335">
        <v>785364.24</v>
      </c>
      <c r="I8" s="356">
        <f aca="true" t="shared" si="7" ref="I8:I45">SUM(J8:M8)</f>
        <v>11678082.479999999</v>
      </c>
      <c r="J8" s="358">
        <v>160515</v>
      </c>
      <c r="K8" s="359">
        <v>1965049.07</v>
      </c>
      <c r="L8" s="359">
        <v>9532386.54</v>
      </c>
      <c r="M8" s="360">
        <v>20131.87</v>
      </c>
      <c r="N8" s="356">
        <f t="shared" si="2"/>
        <v>26724352.86</v>
      </c>
      <c r="O8" s="356">
        <f t="shared" si="3"/>
        <v>14342038.94</v>
      </c>
      <c r="P8" s="336">
        <v>9922719.12</v>
      </c>
      <c r="Q8" s="139">
        <v>3847033.81</v>
      </c>
      <c r="R8" s="361">
        <v>0</v>
      </c>
      <c r="S8" s="362">
        <v>572286.01</v>
      </c>
      <c r="T8" s="358">
        <f t="shared" si="5"/>
        <v>12382313.92</v>
      </c>
      <c r="U8" s="139">
        <v>0</v>
      </c>
      <c r="V8" s="139">
        <v>1430995.83</v>
      </c>
      <c r="W8" s="139">
        <v>7092203.53</v>
      </c>
      <c r="X8" s="335">
        <v>3859114.56</v>
      </c>
      <c r="Y8" s="356">
        <f t="shared" si="6"/>
        <v>26724352.86</v>
      </c>
      <c r="Z8" s="331"/>
      <c r="AB8" s="154"/>
    </row>
    <row r="9" spans="1:28" ht="15">
      <c r="A9" s="159"/>
      <c r="B9" s="363" t="s">
        <v>28</v>
      </c>
      <c r="C9" s="356">
        <f t="shared" si="0"/>
        <v>813873.18</v>
      </c>
      <c r="D9" s="364">
        <v>0</v>
      </c>
      <c r="E9" s="364">
        <v>813873.18</v>
      </c>
      <c r="F9" s="364">
        <v>0</v>
      </c>
      <c r="G9" s="364">
        <v>0</v>
      </c>
      <c r="H9" s="160">
        <v>0</v>
      </c>
      <c r="I9" s="356">
        <f t="shared" si="7"/>
        <v>164507.47999999998</v>
      </c>
      <c r="J9" s="61">
        <v>0</v>
      </c>
      <c r="K9" s="62">
        <v>157453.11</v>
      </c>
      <c r="L9" s="62">
        <v>2115.51</v>
      </c>
      <c r="M9" s="365">
        <v>4938.86</v>
      </c>
      <c r="N9" s="356">
        <f t="shared" si="2"/>
        <v>978380.66</v>
      </c>
      <c r="O9" s="356">
        <f t="shared" si="3"/>
        <v>-523683.93999999994</v>
      </c>
      <c r="P9" s="40">
        <v>103047.8</v>
      </c>
      <c r="Q9" s="62">
        <v>227668.66</v>
      </c>
      <c r="R9" s="135">
        <v>-503884.73</v>
      </c>
      <c r="S9" s="366">
        <v>-350515.67</v>
      </c>
      <c r="T9" s="358">
        <f t="shared" si="5"/>
        <v>1502064.6</v>
      </c>
      <c r="U9" s="37">
        <v>0</v>
      </c>
      <c r="V9" s="37">
        <v>0</v>
      </c>
      <c r="W9" s="62">
        <v>683459.77</v>
      </c>
      <c r="X9" s="160">
        <v>818604.83</v>
      </c>
      <c r="Y9" s="356">
        <f t="shared" si="6"/>
        <v>978380.6600000001</v>
      </c>
      <c r="Z9" s="331"/>
      <c r="AB9" s="154"/>
    </row>
    <row r="10" spans="1:28" ht="15">
      <c r="A10" s="159"/>
      <c r="B10" s="367" t="s">
        <v>21</v>
      </c>
      <c r="C10" s="356">
        <f t="shared" si="0"/>
        <v>347521.26</v>
      </c>
      <c r="D10" s="40">
        <v>0</v>
      </c>
      <c r="E10" s="40">
        <v>347521.26</v>
      </c>
      <c r="F10" s="40">
        <v>0</v>
      </c>
      <c r="G10" s="40">
        <v>0</v>
      </c>
      <c r="H10" s="368">
        <v>0</v>
      </c>
      <c r="I10" s="356">
        <f t="shared" si="7"/>
        <v>609883.09</v>
      </c>
      <c r="J10" s="40">
        <v>1247.24</v>
      </c>
      <c r="K10" s="40">
        <v>334350.94</v>
      </c>
      <c r="L10" s="40">
        <v>266688.77</v>
      </c>
      <c r="M10" s="369">
        <v>7596.14</v>
      </c>
      <c r="N10" s="356">
        <f t="shared" si="2"/>
        <v>957404.35</v>
      </c>
      <c r="O10" s="356">
        <f t="shared" si="3"/>
        <v>205633.38</v>
      </c>
      <c r="P10" s="40">
        <v>0</v>
      </c>
      <c r="Q10" s="37">
        <v>42789.65</v>
      </c>
      <c r="R10" s="37">
        <v>0</v>
      </c>
      <c r="S10" s="177">
        <v>162843.73</v>
      </c>
      <c r="T10" s="358">
        <f t="shared" si="5"/>
        <v>751770.97</v>
      </c>
      <c r="U10" s="37">
        <v>0</v>
      </c>
      <c r="V10" s="37">
        <v>0</v>
      </c>
      <c r="W10" s="37">
        <v>751770.97</v>
      </c>
      <c r="X10" s="177">
        <v>0</v>
      </c>
      <c r="Y10" s="356">
        <f t="shared" si="6"/>
        <v>957404.35</v>
      </c>
      <c r="Z10" s="331"/>
      <c r="AA10" s="15"/>
      <c r="AB10" s="154"/>
    </row>
    <row r="11" spans="1:28" ht="12.75" customHeight="1">
      <c r="A11" s="68"/>
      <c r="B11" s="337" t="s">
        <v>22</v>
      </c>
      <c r="C11" s="370">
        <f t="shared" si="0"/>
        <v>6620524.24</v>
      </c>
      <c r="D11" s="38">
        <v>0</v>
      </c>
      <c r="E11" s="37">
        <v>6620524.24</v>
      </c>
      <c r="F11" s="37">
        <v>0</v>
      </c>
      <c r="G11" s="37">
        <v>0</v>
      </c>
      <c r="H11" s="177">
        <v>0</v>
      </c>
      <c r="I11" s="371">
        <f t="shared" si="7"/>
        <v>78270.22</v>
      </c>
      <c r="J11" s="372">
        <v>0</v>
      </c>
      <c r="K11" s="372">
        <v>1406</v>
      </c>
      <c r="L11" s="372">
        <v>76864.22</v>
      </c>
      <c r="M11" s="373">
        <v>0</v>
      </c>
      <c r="N11" s="356">
        <f t="shared" si="2"/>
        <v>6698794.46</v>
      </c>
      <c r="O11" s="356">
        <f t="shared" si="3"/>
        <v>6691504.670000001</v>
      </c>
      <c r="P11" s="63">
        <v>6459468.69</v>
      </c>
      <c r="Q11" s="39">
        <v>0</v>
      </c>
      <c r="R11" s="39">
        <v>0</v>
      </c>
      <c r="S11" s="177">
        <v>232035.98</v>
      </c>
      <c r="T11" s="358">
        <f t="shared" si="5"/>
        <v>7289.79</v>
      </c>
      <c r="U11" s="37">
        <v>0</v>
      </c>
      <c r="V11" s="37">
        <v>0</v>
      </c>
      <c r="W11" s="37">
        <v>7289.79</v>
      </c>
      <c r="X11" s="177">
        <v>0</v>
      </c>
      <c r="Y11" s="356">
        <f t="shared" si="6"/>
        <v>6698794.460000001</v>
      </c>
      <c r="Z11" s="331"/>
      <c r="AB11" s="154"/>
    </row>
    <row r="12" spans="1:28" ht="12.75" customHeight="1">
      <c r="A12" s="68"/>
      <c r="B12" s="337" t="s">
        <v>48</v>
      </c>
      <c r="C12" s="356">
        <f t="shared" si="0"/>
        <v>0</v>
      </c>
      <c r="D12" s="61"/>
      <c r="E12" s="61"/>
      <c r="F12" s="61"/>
      <c r="G12" s="61"/>
      <c r="H12" s="335"/>
      <c r="I12" s="356">
        <f t="shared" si="7"/>
        <v>530011.25</v>
      </c>
      <c r="J12" s="38"/>
      <c r="K12" s="37">
        <v>530011.25</v>
      </c>
      <c r="L12" s="37"/>
      <c r="M12" s="374"/>
      <c r="N12" s="356">
        <f t="shared" si="2"/>
        <v>530011.25</v>
      </c>
      <c r="O12" s="356">
        <f t="shared" si="3"/>
        <v>0</v>
      </c>
      <c r="P12" s="40"/>
      <c r="Q12" s="59"/>
      <c r="R12" s="39"/>
      <c r="S12" s="177"/>
      <c r="T12" s="358">
        <f t="shared" si="5"/>
        <v>530011.25</v>
      </c>
      <c r="U12" s="37"/>
      <c r="V12" s="136"/>
      <c r="W12" s="136">
        <v>530011.25</v>
      </c>
      <c r="X12" s="369"/>
      <c r="Y12" s="356">
        <f t="shared" si="6"/>
        <v>530011.25</v>
      </c>
      <c r="Z12" s="331"/>
      <c r="AB12" s="154"/>
    </row>
    <row r="13" spans="1:28" ht="15">
      <c r="A13" s="163">
        <v>2</v>
      </c>
      <c r="B13" s="375" t="s">
        <v>39</v>
      </c>
      <c r="C13" s="376">
        <f t="shared" si="0"/>
        <v>940105.91</v>
      </c>
      <c r="D13" s="377">
        <v>0</v>
      </c>
      <c r="E13" s="378">
        <v>940105.91</v>
      </c>
      <c r="F13" s="378">
        <v>0</v>
      </c>
      <c r="G13" s="378">
        <v>0</v>
      </c>
      <c r="H13" s="379">
        <v>0</v>
      </c>
      <c r="I13" s="380">
        <f t="shared" si="7"/>
        <v>1887587.02</v>
      </c>
      <c r="J13" s="167">
        <v>21570.52</v>
      </c>
      <c r="K13" s="381">
        <v>42843.52</v>
      </c>
      <c r="L13" s="381">
        <v>1804881.05</v>
      </c>
      <c r="M13" s="382">
        <v>18291.93</v>
      </c>
      <c r="N13" s="376">
        <f t="shared" si="2"/>
        <v>2827692.93</v>
      </c>
      <c r="O13" s="383">
        <f>P13+Q13+R13+S13</f>
        <v>1153316.21</v>
      </c>
      <c r="P13" s="167">
        <v>1142858.34</v>
      </c>
      <c r="Q13" s="166">
        <v>172692.39</v>
      </c>
      <c r="R13" s="166">
        <v>0</v>
      </c>
      <c r="S13" s="165">
        <v>-162234.52</v>
      </c>
      <c r="T13" s="384">
        <f t="shared" si="5"/>
        <v>1674376.72</v>
      </c>
      <c r="U13" s="166">
        <v>0</v>
      </c>
      <c r="V13" s="166">
        <v>0</v>
      </c>
      <c r="W13" s="167">
        <v>89754.96</v>
      </c>
      <c r="X13" s="380">
        <v>1584621.76</v>
      </c>
      <c r="Y13" s="380">
        <f t="shared" si="6"/>
        <v>2827692.9299999997</v>
      </c>
      <c r="Z13" s="331"/>
      <c r="AB13" s="154"/>
    </row>
    <row r="14" spans="1:28" ht="15">
      <c r="A14" s="168">
        <v>3</v>
      </c>
      <c r="B14" s="385" t="s">
        <v>41</v>
      </c>
      <c r="C14" s="386">
        <f t="shared" si="0"/>
        <v>5041755.17</v>
      </c>
      <c r="D14" s="387">
        <v>0</v>
      </c>
      <c r="E14" s="73">
        <v>5041755.17</v>
      </c>
      <c r="F14" s="73">
        <v>0</v>
      </c>
      <c r="G14" s="73">
        <v>0</v>
      </c>
      <c r="H14" s="388">
        <v>0</v>
      </c>
      <c r="I14" s="389">
        <f t="shared" si="7"/>
        <v>3447911.8499999996</v>
      </c>
      <c r="J14" s="390">
        <v>0</v>
      </c>
      <c r="K14" s="391">
        <v>131135.76</v>
      </c>
      <c r="L14" s="391">
        <v>3279643.08</v>
      </c>
      <c r="M14" s="392">
        <v>37133.01</v>
      </c>
      <c r="N14" s="393">
        <f t="shared" si="2"/>
        <v>8489667.02</v>
      </c>
      <c r="O14" s="393">
        <f aca="true" t="shared" si="8" ref="O14:O45">SUM(P14:S14)</f>
        <v>4313687.16</v>
      </c>
      <c r="P14" s="171">
        <v>3405745.64</v>
      </c>
      <c r="Q14" s="170">
        <v>1061070.37</v>
      </c>
      <c r="R14" s="74">
        <v>0</v>
      </c>
      <c r="S14" s="172">
        <v>-153128.85</v>
      </c>
      <c r="T14" s="394">
        <f t="shared" si="5"/>
        <v>4175979.86</v>
      </c>
      <c r="U14" s="170">
        <v>0</v>
      </c>
      <c r="V14" s="170">
        <v>377176.79</v>
      </c>
      <c r="W14" s="171">
        <v>352887.05</v>
      </c>
      <c r="X14" s="395">
        <v>3445916.02</v>
      </c>
      <c r="Y14" s="395">
        <f t="shared" si="6"/>
        <v>8489667.02</v>
      </c>
      <c r="Z14" s="331"/>
      <c r="AB14" s="154"/>
    </row>
    <row r="15" spans="1:28" ht="15">
      <c r="A15" s="173">
        <v>4</v>
      </c>
      <c r="B15" s="228" t="s">
        <v>40</v>
      </c>
      <c r="C15" s="396">
        <f t="shared" si="0"/>
        <v>8558470.01</v>
      </c>
      <c r="D15" s="75">
        <f>SUM(D16:D19)-D21</f>
        <v>9635.93</v>
      </c>
      <c r="E15" s="76">
        <f>SUM(E16:E19)-E21</f>
        <v>8498834.08</v>
      </c>
      <c r="F15" s="76">
        <f>SUM(F16:F19)-F21</f>
        <v>0</v>
      </c>
      <c r="G15" s="76">
        <f>SUM(G16:G19)-G21</f>
        <v>50000</v>
      </c>
      <c r="H15" s="397">
        <f>SUM(H16:H19)-H21</f>
        <v>0</v>
      </c>
      <c r="I15" s="398">
        <f t="shared" si="7"/>
        <v>3461988.32</v>
      </c>
      <c r="J15" s="399">
        <f>J16+J17+J18+J19+J20-J21</f>
        <v>4741.36</v>
      </c>
      <c r="K15" s="399">
        <f>K16+K17+K18+K19+K20-K21</f>
        <v>354603.92000000004</v>
      </c>
      <c r="L15" s="399">
        <f>L16+L17+L18+L19+L20-L21</f>
        <v>3044249.2199999997</v>
      </c>
      <c r="M15" s="399">
        <f>M16+M17+M18+M19+M20-M21</f>
        <v>58393.82000000001</v>
      </c>
      <c r="N15" s="400">
        <f t="shared" si="2"/>
        <v>12020458.33</v>
      </c>
      <c r="O15" s="401">
        <f t="shared" si="8"/>
        <v>5997814.989999999</v>
      </c>
      <c r="P15" s="402">
        <f>SUM(P16:P20)-P21</f>
        <v>5693374.069999999</v>
      </c>
      <c r="Q15" s="402">
        <f>SUM(Q16:Q20)-Q21</f>
        <v>0</v>
      </c>
      <c r="R15" s="402">
        <f>SUM(R16:R20)-R21</f>
        <v>0</v>
      </c>
      <c r="S15" s="402">
        <f>SUM(S16:S20)-S21</f>
        <v>304440.92000000004</v>
      </c>
      <c r="T15" s="75">
        <f t="shared" si="5"/>
        <v>6022643.34</v>
      </c>
      <c r="U15" s="76">
        <f>SUM(U16:U20)-U21</f>
        <v>49600</v>
      </c>
      <c r="V15" s="76">
        <f>SUM(V16:V20)-V21</f>
        <v>2273999.73</v>
      </c>
      <c r="W15" s="76">
        <f>SUM(W16:W20)-W21</f>
        <v>814165.32</v>
      </c>
      <c r="X15" s="76">
        <f>SUM(X16:X20)-X21</f>
        <v>2884878.2899999996</v>
      </c>
      <c r="Y15" s="403">
        <f t="shared" si="6"/>
        <v>12020458.329999998</v>
      </c>
      <c r="Z15" s="331"/>
      <c r="AB15" s="154"/>
    </row>
    <row r="16" spans="1:28" ht="15">
      <c r="A16" s="175"/>
      <c r="B16" s="404" t="s">
        <v>37</v>
      </c>
      <c r="C16" s="405">
        <f t="shared" si="0"/>
        <v>2676826.6700000004</v>
      </c>
      <c r="D16" s="59">
        <v>9635.93</v>
      </c>
      <c r="E16" s="59">
        <v>2617190.74</v>
      </c>
      <c r="F16" s="59">
        <v>0</v>
      </c>
      <c r="G16" s="59">
        <v>50000</v>
      </c>
      <c r="H16" s="406">
        <v>0</v>
      </c>
      <c r="I16" s="407">
        <f t="shared" si="7"/>
        <v>3415148.9599999995</v>
      </c>
      <c r="J16" s="61">
        <v>0</v>
      </c>
      <c r="K16" s="62">
        <v>987841.86</v>
      </c>
      <c r="L16" s="62">
        <v>2386971.03</v>
      </c>
      <c r="M16" s="365">
        <v>40336.07</v>
      </c>
      <c r="N16" s="408">
        <f t="shared" si="2"/>
        <v>6091975.63</v>
      </c>
      <c r="O16" s="356">
        <f t="shared" si="8"/>
        <v>3599776.19</v>
      </c>
      <c r="P16" s="40">
        <v>2855053.06</v>
      </c>
      <c r="Q16" s="59">
        <v>0</v>
      </c>
      <c r="R16" s="59">
        <v>0</v>
      </c>
      <c r="S16" s="409">
        <v>744723.13</v>
      </c>
      <c r="T16" s="410">
        <f t="shared" si="5"/>
        <v>2492199.44</v>
      </c>
      <c r="U16" s="60">
        <v>49600</v>
      </c>
      <c r="V16" s="60">
        <v>23169.76</v>
      </c>
      <c r="W16" s="40">
        <v>335352.47</v>
      </c>
      <c r="X16" s="369">
        <v>2084077.21</v>
      </c>
      <c r="Y16" s="411">
        <f t="shared" si="6"/>
        <v>6091975.63</v>
      </c>
      <c r="Z16" s="331"/>
      <c r="AB16" s="154"/>
    </row>
    <row r="17" spans="1:28" ht="15">
      <c r="A17" s="175"/>
      <c r="B17" s="367" t="s">
        <v>18</v>
      </c>
      <c r="C17" s="405">
        <f t="shared" si="0"/>
        <v>125830.1</v>
      </c>
      <c r="D17" s="59">
        <v>0</v>
      </c>
      <c r="E17" s="59">
        <v>125830.1</v>
      </c>
      <c r="F17" s="59">
        <v>0</v>
      </c>
      <c r="G17" s="59">
        <v>0</v>
      </c>
      <c r="H17" s="406">
        <v>0</v>
      </c>
      <c r="I17" s="407">
        <f t="shared" si="7"/>
        <v>141085</v>
      </c>
      <c r="J17" s="61">
        <v>4741.36</v>
      </c>
      <c r="K17" s="62">
        <v>63449.58</v>
      </c>
      <c r="L17" s="62">
        <v>59590.87</v>
      </c>
      <c r="M17" s="365">
        <v>13303.19</v>
      </c>
      <c r="N17" s="408">
        <f t="shared" si="2"/>
        <v>266915.1</v>
      </c>
      <c r="O17" s="356">
        <f t="shared" si="8"/>
        <v>-364960.63999999996</v>
      </c>
      <c r="P17" s="40">
        <v>53995.15</v>
      </c>
      <c r="Q17" s="59">
        <v>0</v>
      </c>
      <c r="R17" s="59">
        <v>0</v>
      </c>
      <c r="S17" s="409">
        <v>-418955.79</v>
      </c>
      <c r="T17" s="410">
        <f t="shared" si="5"/>
        <v>631875.74</v>
      </c>
      <c r="U17" s="60">
        <v>0</v>
      </c>
      <c r="V17" s="60">
        <v>344793.98</v>
      </c>
      <c r="W17" s="40">
        <v>278217.6</v>
      </c>
      <c r="X17" s="412">
        <v>8864.16</v>
      </c>
      <c r="Y17" s="411">
        <f t="shared" si="6"/>
        <v>266915.10000000003</v>
      </c>
      <c r="Z17" s="331"/>
      <c r="AB17" s="154"/>
    </row>
    <row r="18" spans="1:28" ht="15">
      <c r="A18" s="175"/>
      <c r="B18" s="413" t="s">
        <v>19</v>
      </c>
      <c r="C18" s="405">
        <f t="shared" si="0"/>
        <v>5171775.87</v>
      </c>
      <c r="D18" s="40">
        <v>0</v>
      </c>
      <c r="E18" s="40">
        <v>5171775.87</v>
      </c>
      <c r="F18" s="40">
        <v>0</v>
      </c>
      <c r="G18" s="40">
        <v>0</v>
      </c>
      <c r="H18" s="177">
        <v>0</v>
      </c>
      <c r="I18" s="407">
        <f t="shared" si="7"/>
        <v>199127.39</v>
      </c>
      <c r="J18" s="61">
        <v>0</v>
      </c>
      <c r="K18" s="62">
        <v>28480.61</v>
      </c>
      <c r="L18" s="62">
        <v>170646.78</v>
      </c>
      <c r="M18" s="365">
        <v>0</v>
      </c>
      <c r="N18" s="408">
        <f t="shared" si="2"/>
        <v>5370903.26</v>
      </c>
      <c r="O18" s="356">
        <f t="shared" si="8"/>
        <v>1947899.7</v>
      </c>
      <c r="P18" s="40">
        <v>1989711.56</v>
      </c>
      <c r="Q18" s="59">
        <v>0</v>
      </c>
      <c r="R18" s="59">
        <v>0</v>
      </c>
      <c r="S18" s="409">
        <v>-41811.86</v>
      </c>
      <c r="T18" s="410">
        <f t="shared" si="5"/>
        <v>3423003.56</v>
      </c>
      <c r="U18" s="60">
        <v>0</v>
      </c>
      <c r="V18" s="60">
        <v>1786035.99</v>
      </c>
      <c r="W18" s="40">
        <v>869206.13</v>
      </c>
      <c r="X18" s="412">
        <v>767761.44</v>
      </c>
      <c r="Y18" s="411">
        <f t="shared" si="6"/>
        <v>5370903.26</v>
      </c>
      <c r="Z18" s="331"/>
      <c r="AB18" s="154"/>
    </row>
    <row r="19" spans="1:28" ht="15">
      <c r="A19" s="175"/>
      <c r="B19" s="413" t="s">
        <v>31</v>
      </c>
      <c r="C19" s="405">
        <f t="shared" si="0"/>
        <v>584037.37</v>
      </c>
      <c r="D19" s="40">
        <v>0</v>
      </c>
      <c r="E19" s="40">
        <v>584037.37</v>
      </c>
      <c r="F19" s="40">
        <v>0</v>
      </c>
      <c r="G19" s="40">
        <v>0</v>
      </c>
      <c r="H19" s="177">
        <v>0</v>
      </c>
      <c r="I19" s="407">
        <f t="shared" si="7"/>
        <v>418241.06000000006</v>
      </c>
      <c r="J19" s="61">
        <v>0</v>
      </c>
      <c r="K19" s="62">
        <v>14129.07</v>
      </c>
      <c r="L19" s="62">
        <v>401241.59</v>
      </c>
      <c r="M19" s="365">
        <v>2870.4</v>
      </c>
      <c r="N19" s="408">
        <f t="shared" si="2"/>
        <v>1002278.43</v>
      </c>
      <c r="O19" s="356">
        <f t="shared" si="8"/>
        <v>777647.01</v>
      </c>
      <c r="P19" s="40">
        <v>794614.3</v>
      </c>
      <c r="Q19" s="59">
        <v>0</v>
      </c>
      <c r="R19" s="37">
        <v>0</v>
      </c>
      <c r="S19" s="409">
        <v>-16967.29</v>
      </c>
      <c r="T19" s="410">
        <f t="shared" si="5"/>
        <v>224631.42</v>
      </c>
      <c r="U19" s="60">
        <v>0</v>
      </c>
      <c r="V19" s="60">
        <v>120000</v>
      </c>
      <c r="W19" s="40">
        <v>80455.94</v>
      </c>
      <c r="X19" s="369">
        <v>24175.48</v>
      </c>
      <c r="Y19" s="411">
        <f t="shared" si="6"/>
        <v>1002278.43</v>
      </c>
      <c r="Z19" s="331"/>
      <c r="AB19" s="154"/>
    </row>
    <row r="20" spans="1:28" ht="15">
      <c r="A20" s="175"/>
      <c r="B20" s="414" t="s">
        <v>85</v>
      </c>
      <c r="C20" s="405">
        <f t="shared" si="0"/>
        <v>0</v>
      </c>
      <c r="D20" s="40">
        <v>0</v>
      </c>
      <c r="E20" s="40">
        <v>0</v>
      </c>
      <c r="F20" s="40">
        <v>0</v>
      </c>
      <c r="G20" s="40">
        <v>0</v>
      </c>
      <c r="H20" s="177">
        <v>0</v>
      </c>
      <c r="I20" s="407">
        <f t="shared" si="7"/>
        <v>50427.75</v>
      </c>
      <c r="J20" s="61">
        <v>0</v>
      </c>
      <c r="K20" s="62">
        <v>22744.64</v>
      </c>
      <c r="L20" s="62">
        <v>25798.95</v>
      </c>
      <c r="M20" s="365">
        <v>1884.16</v>
      </c>
      <c r="N20" s="408">
        <f t="shared" si="2"/>
        <v>50427.75</v>
      </c>
      <c r="O20" s="356">
        <f t="shared" si="8"/>
        <v>37452.73</v>
      </c>
      <c r="P20" s="40">
        <v>0</v>
      </c>
      <c r="Q20" s="59">
        <v>0</v>
      </c>
      <c r="R20" s="59">
        <v>0</v>
      </c>
      <c r="S20" s="409">
        <v>37452.73</v>
      </c>
      <c r="T20" s="410">
        <f t="shared" si="5"/>
        <v>12975.02</v>
      </c>
      <c r="U20" s="60">
        <v>0</v>
      </c>
      <c r="V20" s="60">
        <v>0</v>
      </c>
      <c r="W20" s="40">
        <v>12975.02</v>
      </c>
      <c r="X20" s="369">
        <v>0</v>
      </c>
      <c r="Y20" s="411">
        <f t="shared" si="6"/>
        <v>50427.75</v>
      </c>
      <c r="Z20" s="331"/>
      <c r="AB20" s="154"/>
    </row>
    <row r="21" spans="1:28" ht="15">
      <c r="A21" s="175"/>
      <c r="B21" s="267" t="s">
        <v>48</v>
      </c>
      <c r="C21" s="405">
        <f t="shared" si="0"/>
        <v>0</v>
      </c>
      <c r="D21" s="40"/>
      <c r="E21" s="40"/>
      <c r="F21" s="40"/>
      <c r="G21" s="40"/>
      <c r="H21" s="72"/>
      <c r="I21" s="407">
        <f t="shared" si="7"/>
        <v>762041.84</v>
      </c>
      <c r="J21" s="61"/>
      <c r="K21" s="139">
        <v>762041.84</v>
      </c>
      <c r="L21" s="139"/>
      <c r="M21" s="415"/>
      <c r="N21" s="408">
        <f t="shared" si="2"/>
        <v>762041.84</v>
      </c>
      <c r="O21" s="356">
        <f t="shared" si="8"/>
        <v>0</v>
      </c>
      <c r="P21" s="416"/>
      <c r="Q21" s="59"/>
      <c r="R21" s="37"/>
      <c r="S21" s="409"/>
      <c r="T21" s="410">
        <f t="shared" si="5"/>
        <v>762041.84</v>
      </c>
      <c r="U21" s="37"/>
      <c r="V21" s="37"/>
      <c r="W21" s="139">
        <v>762041.84</v>
      </c>
      <c r="X21" s="369"/>
      <c r="Y21" s="411">
        <f t="shared" si="6"/>
        <v>762041.84</v>
      </c>
      <c r="Z21" s="331"/>
      <c r="AB21" s="154"/>
    </row>
    <row r="22" spans="1:28" ht="15">
      <c r="A22" s="179">
        <v>5</v>
      </c>
      <c r="B22" s="417" t="s">
        <v>42</v>
      </c>
      <c r="C22" s="418">
        <f t="shared" si="0"/>
        <v>3303696.0500000003</v>
      </c>
      <c r="D22" s="181">
        <v>18333.33</v>
      </c>
      <c r="E22" s="181">
        <v>3285362.72</v>
      </c>
      <c r="F22" s="181">
        <v>0</v>
      </c>
      <c r="G22" s="181">
        <v>0</v>
      </c>
      <c r="H22" s="419">
        <v>0</v>
      </c>
      <c r="I22" s="420">
        <f t="shared" si="7"/>
        <v>1920526.82</v>
      </c>
      <c r="J22" s="421">
        <v>0</v>
      </c>
      <c r="K22" s="422">
        <v>76338.06</v>
      </c>
      <c r="L22" s="422">
        <v>1839975.76</v>
      </c>
      <c r="M22" s="423">
        <v>4213</v>
      </c>
      <c r="N22" s="424">
        <f t="shared" si="2"/>
        <v>5224222.87</v>
      </c>
      <c r="O22" s="424">
        <f t="shared" si="8"/>
        <v>1801173.8499999999</v>
      </c>
      <c r="P22" s="183">
        <v>1435473</v>
      </c>
      <c r="Q22" s="182">
        <v>233503.2</v>
      </c>
      <c r="R22" s="182">
        <v>-31500</v>
      </c>
      <c r="S22" s="184">
        <v>163697.65</v>
      </c>
      <c r="T22" s="425">
        <f t="shared" si="5"/>
        <v>3423049.02</v>
      </c>
      <c r="U22" s="182">
        <v>0</v>
      </c>
      <c r="V22" s="182">
        <v>969068.79</v>
      </c>
      <c r="W22" s="183">
        <v>315788.02</v>
      </c>
      <c r="X22" s="426">
        <v>2138192.21</v>
      </c>
      <c r="Y22" s="426">
        <f t="shared" si="6"/>
        <v>5224222.87</v>
      </c>
      <c r="Z22" s="331"/>
      <c r="AB22" s="154"/>
    </row>
    <row r="23" spans="1:28" ht="15">
      <c r="A23" s="185">
        <v>6</v>
      </c>
      <c r="B23" s="427" t="s">
        <v>43</v>
      </c>
      <c r="C23" s="428">
        <f t="shared" si="0"/>
        <v>363996.26</v>
      </c>
      <c r="D23" s="187">
        <v>0</v>
      </c>
      <c r="E23" s="187">
        <v>363996.26</v>
      </c>
      <c r="F23" s="187">
        <v>0</v>
      </c>
      <c r="G23" s="187">
        <v>0</v>
      </c>
      <c r="H23" s="429">
        <v>0</v>
      </c>
      <c r="I23" s="430">
        <f t="shared" si="7"/>
        <v>2016592.78</v>
      </c>
      <c r="J23" s="431">
        <v>4500</v>
      </c>
      <c r="K23" s="432">
        <v>8382.03</v>
      </c>
      <c r="L23" s="432">
        <v>1981941.75</v>
      </c>
      <c r="M23" s="433">
        <v>21769</v>
      </c>
      <c r="N23" s="434">
        <f t="shared" si="2"/>
        <v>2380589.04</v>
      </c>
      <c r="O23" s="434">
        <f t="shared" si="8"/>
        <v>1961138.8699999999</v>
      </c>
      <c r="P23" s="133">
        <v>2223957.32</v>
      </c>
      <c r="Q23" s="188">
        <v>0</v>
      </c>
      <c r="R23" s="77">
        <v>0</v>
      </c>
      <c r="S23" s="435">
        <v>-262818.45</v>
      </c>
      <c r="T23" s="436">
        <f t="shared" si="5"/>
        <v>419450.17000000004</v>
      </c>
      <c r="U23" s="188">
        <v>0</v>
      </c>
      <c r="V23" s="188">
        <v>0</v>
      </c>
      <c r="W23" s="133">
        <v>39777.77</v>
      </c>
      <c r="X23" s="437">
        <v>379672.4</v>
      </c>
      <c r="Y23" s="438">
        <f t="shared" si="6"/>
        <v>2380589.04</v>
      </c>
      <c r="Z23" s="331"/>
      <c r="AB23" s="154"/>
    </row>
    <row r="24" spans="1:28" ht="15">
      <c r="A24" s="189">
        <v>7</v>
      </c>
      <c r="B24" s="439" t="s">
        <v>45</v>
      </c>
      <c r="C24" s="440">
        <f t="shared" si="0"/>
        <v>9687467.94</v>
      </c>
      <c r="D24" s="191">
        <f>D25+D26-D27</f>
        <v>0</v>
      </c>
      <c r="E24" s="191">
        <f>E25+E26-E27</f>
        <v>9687467.94</v>
      </c>
      <c r="F24" s="191">
        <f>F25+F26-F27</f>
        <v>0</v>
      </c>
      <c r="G24" s="191">
        <f>G25+G26-G27</f>
        <v>0</v>
      </c>
      <c r="H24" s="100">
        <f>H25+H26-H27</f>
        <v>0</v>
      </c>
      <c r="I24" s="441">
        <f t="shared" si="7"/>
        <v>1988153.5499999998</v>
      </c>
      <c r="J24" s="442">
        <f>J25+J26-J27</f>
        <v>218.67</v>
      </c>
      <c r="K24" s="442">
        <f>K25+K26-K27</f>
        <v>307909.23</v>
      </c>
      <c r="L24" s="442">
        <f>L25+L26-L27</f>
        <v>1289754.72</v>
      </c>
      <c r="M24" s="443">
        <f>M25+M26-M27</f>
        <v>390270.93</v>
      </c>
      <c r="N24" s="444">
        <f t="shared" si="2"/>
        <v>11675621.489999998</v>
      </c>
      <c r="O24" s="444">
        <f t="shared" si="8"/>
        <v>3597943.9399999995</v>
      </c>
      <c r="P24" s="191">
        <f>P25+P26-P27</f>
        <v>2550516.03</v>
      </c>
      <c r="Q24" s="191">
        <f aca="true" t="shared" si="9" ref="Q24:X24">Q25+Q26-Q27</f>
        <v>1916722.0699999998</v>
      </c>
      <c r="R24" s="191">
        <f t="shared" si="9"/>
        <v>-124869.82</v>
      </c>
      <c r="S24" s="100">
        <f t="shared" si="9"/>
        <v>-744424.3400000001</v>
      </c>
      <c r="T24" s="445">
        <f t="shared" si="5"/>
        <v>8077677.55</v>
      </c>
      <c r="U24" s="191">
        <f t="shared" si="9"/>
        <v>0</v>
      </c>
      <c r="V24" s="191">
        <f t="shared" si="9"/>
        <v>202555</v>
      </c>
      <c r="W24" s="191">
        <f t="shared" si="9"/>
        <v>2326588.74</v>
      </c>
      <c r="X24" s="446">
        <f t="shared" si="9"/>
        <v>5548533.81</v>
      </c>
      <c r="Y24" s="447">
        <f t="shared" si="6"/>
        <v>11675621.489999998</v>
      </c>
      <c r="Z24" s="331"/>
      <c r="AB24" s="154"/>
    </row>
    <row r="25" spans="1:28" ht="15">
      <c r="A25" s="175"/>
      <c r="B25" s="404" t="s">
        <v>37</v>
      </c>
      <c r="C25" s="448">
        <f t="shared" si="0"/>
        <v>7311483.58</v>
      </c>
      <c r="D25" s="449">
        <v>0</v>
      </c>
      <c r="E25" s="449">
        <v>7311483.58</v>
      </c>
      <c r="F25" s="449">
        <v>0</v>
      </c>
      <c r="G25" s="449">
        <v>0</v>
      </c>
      <c r="H25" s="304">
        <v>0</v>
      </c>
      <c r="I25" s="407">
        <f t="shared" si="7"/>
        <v>1906838.8599999999</v>
      </c>
      <c r="J25" s="61">
        <v>218.67</v>
      </c>
      <c r="K25" s="62">
        <v>347039.02</v>
      </c>
      <c r="L25" s="62">
        <v>1289754.72</v>
      </c>
      <c r="M25" s="365">
        <v>269826.45</v>
      </c>
      <c r="N25" s="450">
        <f t="shared" si="2"/>
        <v>9218322.44</v>
      </c>
      <c r="O25" s="450">
        <f t="shared" si="8"/>
        <v>1768943.95</v>
      </c>
      <c r="P25" s="40">
        <v>1529407.4</v>
      </c>
      <c r="Q25" s="40">
        <v>860519.07</v>
      </c>
      <c r="R25" s="59">
        <v>-124869.82</v>
      </c>
      <c r="S25" s="451">
        <v>-496112.7</v>
      </c>
      <c r="T25" s="452">
        <f t="shared" si="5"/>
        <v>7449378.489999999</v>
      </c>
      <c r="U25" s="60">
        <v>0</v>
      </c>
      <c r="V25" s="40">
        <v>0</v>
      </c>
      <c r="W25" s="37">
        <v>1900844.68</v>
      </c>
      <c r="X25" s="369">
        <v>5548533.81</v>
      </c>
      <c r="Y25" s="411">
        <f t="shared" si="6"/>
        <v>9218322.44</v>
      </c>
      <c r="Z25" s="331"/>
      <c r="AB25" s="154"/>
    </row>
    <row r="26" spans="1:28" ht="15">
      <c r="A26" s="175"/>
      <c r="B26" s="367" t="s">
        <v>32</v>
      </c>
      <c r="C26" s="448">
        <f t="shared" si="0"/>
        <v>2375984.36</v>
      </c>
      <c r="D26" s="40">
        <v>0</v>
      </c>
      <c r="E26" s="40">
        <v>2375984.36</v>
      </c>
      <c r="F26" s="40">
        <v>0</v>
      </c>
      <c r="G26" s="40">
        <v>0</v>
      </c>
      <c r="H26" s="177">
        <v>0</v>
      </c>
      <c r="I26" s="407">
        <f t="shared" si="7"/>
        <v>594976.47</v>
      </c>
      <c r="J26" s="61">
        <v>0</v>
      </c>
      <c r="K26" s="62">
        <v>474531.99</v>
      </c>
      <c r="L26" s="62">
        <v>0</v>
      </c>
      <c r="M26" s="365">
        <v>120444.48</v>
      </c>
      <c r="N26" s="450">
        <f t="shared" si="2"/>
        <v>2970960.83</v>
      </c>
      <c r="O26" s="450">
        <f t="shared" si="8"/>
        <v>1828999.9899999998</v>
      </c>
      <c r="P26" s="40">
        <v>1021108.63</v>
      </c>
      <c r="Q26" s="40">
        <v>1056203</v>
      </c>
      <c r="R26" s="59">
        <v>0</v>
      </c>
      <c r="S26" s="409">
        <v>-248311.64</v>
      </c>
      <c r="T26" s="452">
        <f t="shared" si="5"/>
        <v>1141960.8399999999</v>
      </c>
      <c r="U26" s="60">
        <v>0</v>
      </c>
      <c r="V26" s="60">
        <v>202555</v>
      </c>
      <c r="W26" s="37">
        <v>939405.84</v>
      </c>
      <c r="X26" s="406">
        <v>0</v>
      </c>
      <c r="Y26" s="411">
        <f t="shared" si="6"/>
        <v>2970960.8299999996</v>
      </c>
      <c r="Z26" s="331"/>
      <c r="AB26" s="154"/>
    </row>
    <row r="27" spans="1:28" ht="15">
      <c r="A27" s="175"/>
      <c r="B27" s="337" t="s">
        <v>48</v>
      </c>
      <c r="C27" s="448">
        <f t="shared" si="0"/>
        <v>0</v>
      </c>
      <c r="D27" s="65"/>
      <c r="E27" s="65"/>
      <c r="F27" s="65"/>
      <c r="G27" s="65"/>
      <c r="H27" s="453"/>
      <c r="I27" s="407">
        <f t="shared" si="7"/>
        <v>513661.78</v>
      </c>
      <c r="J27" s="454"/>
      <c r="K27" s="643">
        <v>513661.78</v>
      </c>
      <c r="L27" s="136"/>
      <c r="M27" s="455"/>
      <c r="N27" s="450">
        <f t="shared" si="2"/>
        <v>513661.78</v>
      </c>
      <c r="O27" s="450">
        <f t="shared" si="8"/>
        <v>0</v>
      </c>
      <c r="P27" s="456"/>
      <c r="Q27" s="59"/>
      <c r="R27" s="59"/>
      <c r="S27" s="453"/>
      <c r="T27" s="452">
        <f t="shared" si="5"/>
        <v>513661.78</v>
      </c>
      <c r="U27" s="37"/>
      <c r="V27" s="40"/>
      <c r="W27" s="55">
        <v>513661.78</v>
      </c>
      <c r="X27" s="369"/>
      <c r="Y27" s="411">
        <f t="shared" si="6"/>
        <v>513661.78</v>
      </c>
      <c r="Z27" s="331"/>
      <c r="AB27" s="154"/>
    </row>
    <row r="28" spans="1:28" ht="15">
      <c r="A28" s="193">
        <v>8</v>
      </c>
      <c r="B28" s="194" t="s">
        <v>46</v>
      </c>
      <c r="C28" s="457">
        <f t="shared" si="0"/>
        <v>560027.12</v>
      </c>
      <c r="D28" s="300">
        <v>2466.54</v>
      </c>
      <c r="E28" s="300">
        <v>557560.58</v>
      </c>
      <c r="F28" s="300">
        <v>0</v>
      </c>
      <c r="G28" s="300">
        <v>0</v>
      </c>
      <c r="H28" s="458">
        <v>0</v>
      </c>
      <c r="I28" s="459">
        <f t="shared" si="7"/>
        <v>763741.5499999999</v>
      </c>
      <c r="J28" s="196">
        <v>0</v>
      </c>
      <c r="K28" s="198">
        <v>454635.32</v>
      </c>
      <c r="L28" s="198">
        <v>299582.29</v>
      </c>
      <c r="M28" s="460">
        <v>9523.94</v>
      </c>
      <c r="N28" s="461">
        <f t="shared" si="2"/>
        <v>1323768.67</v>
      </c>
      <c r="O28" s="461">
        <f t="shared" si="8"/>
        <v>923966.8</v>
      </c>
      <c r="P28" s="199">
        <v>363286.62</v>
      </c>
      <c r="Q28" s="197">
        <v>443192.36</v>
      </c>
      <c r="R28" s="197">
        <v>0</v>
      </c>
      <c r="S28" s="462">
        <v>117487.82</v>
      </c>
      <c r="T28" s="463">
        <f t="shared" si="5"/>
        <v>399801.87</v>
      </c>
      <c r="U28" s="197">
        <v>0</v>
      </c>
      <c r="V28" s="197">
        <v>0</v>
      </c>
      <c r="W28" s="198">
        <v>399801.87</v>
      </c>
      <c r="X28" s="464">
        <v>0</v>
      </c>
      <c r="Y28" s="464">
        <f t="shared" si="6"/>
        <v>1323768.67</v>
      </c>
      <c r="Z28" s="331"/>
      <c r="AB28" s="154"/>
    </row>
    <row r="29" spans="1:28" ht="15">
      <c r="A29" s="200">
        <v>9</v>
      </c>
      <c r="B29" s="201" t="s">
        <v>47</v>
      </c>
      <c r="C29" s="465">
        <f t="shared" si="0"/>
        <v>6968266.86</v>
      </c>
      <c r="D29" s="466">
        <f>SUM(D30:D32)-D33</f>
        <v>548.85</v>
      </c>
      <c r="E29" s="466">
        <f>SUM(E30:E32)-E33</f>
        <v>6967718.010000001</v>
      </c>
      <c r="F29" s="466">
        <f>SUM(F30:F32)-F33</f>
        <v>0</v>
      </c>
      <c r="G29" s="466">
        <f>SUM(G30:G32)-G33</f>
        <v>0</v>
      </c>
      <c r="H29" s="466">
        <f>SUM(H30:H32)-H33</f>
        <v>0</v>
      </c>
      <c r="I29" s="467">
        <f t="shared" si="7"/>
        <v>3994446.3</v>
      </c>
      <c r="J29" s="468">
        <f>J30+J31+J32-J33</f>
        <v>5495.09</v>
      </c>
      <c r="K29" s="468">
        <f>K30+K31+K32-K33</f>
        <v>1089673.94</v>
      </c>
      <c r="L29" s="468">
        <f>L30+L31+L32-L33</f>
        <v>2839303.7299999995</v>
      </c>
      <c r="M29" s="469">
        <f>M30+M31+M32-M33</f>
        <v>59973.54</v>
      </c>
      <c r="N29" s="470">
        <f t="shared" si="2"/>
        <v>10962713.16</v>
      </c>
      <c r="O29" s="470">
        <f t="shared" si="8"/>
        <v>3228434.82</v>
      </c>
      <c r="P29" s="203">
        <f>SUM(P30:P32)-P33</f>
        <v>5267525.869999999</v>
      </c>
      <c r="Q29" s="204">
        <f aca="true" t="shared" si="10" ref="Q29:X29">SUM(Q30:Q32)-Q33</f>
        <v>1060679.45</v>
      </c>
      <c r="R29" s="204">
        <f t="shared" si="10"/>
        <v>-2016780.98</v>
      </c>
      <c r="S29" s="326">
        <f t="shared" si="10"/>
        <v>-1082989.52</v>
      </c>
      <c r="T29" s="202">
        <f t="shared" si="5"/>
        <v>7734278.34</v>
      </c>
      <c r="U29" s="204">
        <f t="shared" si="10"/>
        <v>688801.68</v>
      </c>
      <c r="V29" s="204">
        <f t="shared" si="10"/>
        <v>0</v>
      </c>
      <c r="W29" s="204">
        <f t="shared" si="10"/>
        <v>1860875.3800000001</v>
      </c>
      <c r="X29" s="326">
        <f t="shared" si="10"/>
        <v>5184601.279999999</v>
      </c>
      <c r="Y29" s="471">
        <f t="shared" si="6"/>
        <v>10962713.16</v>
      </c>
      <c r="Z29" s="331"/>
      <c r="AB29" s="154"/>
    </row>
    <row r="30" spans="1:28" ht="15">
      <c r="A30" s="175"/>
      <c r="B30" s="404" t="s">
        <v>37</v>
      </c>
      <c r="C30" s="448">
        <f t="shared" si="0"/>
        <v>3739042.81</v>
      </c>
      <c r="D30" s="40">
        <v>366</v>
      </c>
      <c r="E30" s="40">
        <v>3738676.81</v>
      </c>
      <c r="F30" s="40">
        <v>0</v>
      </c>
      <c r="G30" s="40">
        <v>0</v>
      </c>
      <c r="H30" s="304">
        <v>0</v>
      </c>
      <c r="I30" s="408">
        <f t="shared" si="7"/>
        <v>3731619.51</v>
      </c>
      <c r="J30" s="61">
        <v>0</v>
      </c>
      <c r="K30" s="62">
        <v>1371641.21</v>
      </c>
      <c r="L30" s="62">
        <v>2300004.76</v>
      </c>
      <c r="M30" s="365">
        <v>59973.54</v>
      </c>
      <c r="N30" s="450">
        <f t="shared" si="2"/>
        <v>7470662.32</v>
      </c>
      <c r="O30" s="450">
        <f t="shared" si="8"/>
        <v>1705219.0599999994</v>
      </c>
      <c r="P30" s="40">
        <v>2980604.76</v>
      </c>
      <c r="Q30" s="59">
        <v>1061001.92</v>
      </c>
      <c r="R30" s="59">
        <v>-1594728.61</v>
      </c>
      <c r="S30" s="409">
        <v>-741659.01</v>
      </c>
      <c r="T30" s="452">
        <f t="shared" si="5"/>
        <v>5765443.26</v>
      </c>
      <c r="U30" s="59">
        <v>688801.68</v>
      </c>
      <c r="V30" s="59">
        <v>0</v>
      </c>
      <c r="W30" s="59">
        <v>2036424.87</v>
      </c>
      <c r="X30" s="369">
        <v>3040216.71</v>
      </c>
      <c r="Y30" s="411">
        <f t="shared" si="6"/>
        <v>7470662.319999999</v>
      </c>
      <c r="Z30" s="331"/>
      <c r="AB30" s="154"/>
    </row>
    <row r="31" spans="1:28" ht="15">
      <c r="A31" s="175"/>
      <c r="B31" s="363" t="s">
        <v>60</v>
      </c>
      <c r="C31" s="448">
        <f t="shared" si="0"/>
        <v>3216809.5</v>
      </c>
      <c r="D31" s="40">
        <v>0</v>
      </c>
      <c r="E31" s="40">
        <v>3216809.5</v>
      </c>
      <c r="F31" s="40">
        <v>0</v>
      </c>
      <c r="G31" s="40">
        <v>0</v>
      </c>
      <c r="H31" s="177">
        <v>0</v>
      </c>
      <c r="I31" s="408">
        <f t="shared" si="7"/>
        <v>740948.98</v>
      </c>
      <c r="J31" s="61">
        <v>5495.09</v>
      </c>
      <c r="K31" s="62">
        <v>220653.26</v>
      </c>
      <c r="L31" s="62">
        <v>514800.63</v>
      </c>
      <c r="M31" s="365">
        <v>0</v>
      </c>
      <c r="N31" s="450">
        <f t="shared" si="2"/>
        <v>3957758.48</v>
      </c>
      <c r="O31" s="450">
        <f t="shared" si="8"/>
        <v>1603662.57</v>
      </c>
      <c r="P31" s="40">
        <v>1949103.01</v>
      </c>
      <c r="Q31" s="59">
        <v>0</v>
      </c>
      <c r="R31" s="59">
        <v>0</v>
      </c>
      <c r="S31" s="409">
        <v>-345440.44</v>
      </c>
      <c r="T31" s="452">
        <f t="shared" si="5"/>
        <v>2354095.9099999997</v>
      </c>
      <c r="U31" s="59">
        <v>0</v>
      </c>
      <c r="V31" s="59">
        <v>0</v>
      </c>
      <c r="W31" s="37">
        <v>209711.34</v>
      </c>
      <c r="X31" s="369">
        <v>2144384.57</v>
      </c>
      <c r="Y31" s="411">
        <f t="shared" si="6"/>
        <v>3957758.4799999995</v>
      </c>
      <c r="Z31" s="331"/>
      <c r="AB31" s="154"/>
    </row>
    <row r="32" spans="1:28" ht="15">
      <c r="A32" s="175"/>
      <c r="B32" s="363" t="s">
        <v>59</v>
      </c>
      <c r="C32" s="448">
        <f t="shared" si="0"/>
        <v>12414.550000000001</v>
      </c>
      <c r="D32" s="40">
        <v>182.85</v>
      </c>
      <c r="E32" s="40">
        <v>12231.7</v>
      </c>
      <c r="F32" s="40">
        <v>0</v>
      </c>
      <c r="G32" s="40">
        <v>0</v>
      </c>
      <c r="H32" s="177">
        <v>0</v>
      </c>
      <c r="I32" s="408">
        <f t="shared" si="7"/>
        <v>24498.34</v>
      </c>
      <c r="J32" s="61">
        <v>0</v>
      </c>
      <c r="K32" s="62">
        <v>0</v>
      </c>
      <c r="L32" s="62">
        <v>24498.34</v>
      </c>
      <c r="M32" s="365">
        <v>0</v>
      </c>
      <c r="N32" s="450">
        <f t="shared" si="2"/>
        <v>36912.89</v>
      </c>
      <c r="O32" s="450">
        <f t="shared" si="8"/>
        <v>-80446.81</v>
      </c>
      <c r="P32" s="40">
        <v>337818.1</v>
      </c>
      <c r="Q32" s="59">
        <v>-322.47</v>
      </c>
      <c r="R32" s="59">
        <v>-422052.37</v>
      </c>
      <c r="S32" s="409">
        <v>4109.93</v>
      </c>
      <c r="T32" s="452">
        <f t="shared" si="5"/>
        <v>117359.7</v>
      </c>
      <c r="U32" s="59">
        <v>0</v>
      </c>
      <c r="V32" s="37">
        <v>0</v>
      </c>
      <c r="W32" s="37">
        <v>117359.7</v>
      </c>
      <c r="X32" s="369">
        <v>0</v>
      </c>
      <c r="Y32" s="411">
        <f t="shared" si="6"/>
        <v>36912.89</v>
      </c>
      <c r="Z32" s="331"/>
      <c r="AB32" s="154"/>
    </row>
    <row r="33" spans="1:28" ht="15">
      <c r="A33" s="175"/>
      <c r="B33" s="337" t="s">
        <v>48</v>
      </c>
      <c r="C33" s="448">
        <f t="shared" si="0"/>
        <v>0</v>
      </c>
      <c r="D33" s="205"/>
      <c r="E33" s="60"/>
      <c r="F33" s="60"/>
      <c r="G33" s="60"/>
      <c r="H33" s="472"/>
      <c r="I33" s="408">
        <f t="shared" si="7"/>
        <v>502620.53</v>
      </c>
      <c r="J33" s="40"/>
      <c r="K33" s="58">
        <f>1592294.47-1089673.94</f>
        <v>502620.53</v>
      </c>
      <c r="L33" s="37"/>
      <c r="M33" s="374"/>
      <c r="N33" s="450">
        <f t="shared" si="2"/>
        <v>502620.53</v>
      </c>
      <c r="O33" s="450">
        <f t="shared" si="8"/>
        <v>0</v>
      </c>
      <c r="P33" s="456"/>
      <c r="Q33" s="59"/>
      <c r="R33" s="58"/>
      <c r="S33" s="409"/>
      <c r="T33" s="452">
        <f t="shared" si="5"/>
        <v>502620.53</v>
      </c>
      <c r="U33" s="40"/>
      <c r="V33" s="52"/>
      <c r="W33" s="64">
        <v>502620.53</v>
      </c>
      <c r="X33" s="369"/>
      <c r="Y33" s="411">
        <f t="shared" si="6"/>
        <v>502620.53</v>
      </c>
      <c r="Z33" s="331"/>
      <c r="AB33" s="154"/>
    </row>
    <row r="34" spans="1:28" ht="15">
      <c r="A34" s="206">
        <v>10</v>
      </c>
      <c r="B34" s="207" t="s">
        <v>50</v>
      </c>
      <c r="C34" s="473">
        <f t="shared" si="0"/>
        <v>1396250.09</v>
      </c>
      <c r="D34" s="107">
        <v>0</v>
      </c>
      <c r="E34" s="107">
        <v>1395870.57</v>
      </c>
      <c r="F34" s="107">
        <v>0</v>
      </c>
      <c r="G34" s="107">
        <v>0</v>
      </c>
      <c r="H34" s="106">
        <v>379.52</v>
      </c>
      <c r="I34" s="474">
        <f t="shared" si="7"/>
        <v>1439815.6199999999</v>
      </c>
      <c r="J34" s="475">
        <v>0</v>
      </c>
      <c r="K34" s="476">
        <v>24605.93</v>
      </c>
      <c r="L34" s="476">
        <v>1359516.44</v>
      </c>
      <c r="M34" s="477">
        <v>55693.25</v>
      </c>
      <c r="N34" s="478">
        <f t="shared" si="2"/>
        <v>2836065.71</v>
      </c>
      <c r="O34" s="478">
        <f t="shared" si="8"/>
        <v>2312887.7</v>
      </c>
      <c r="P34" s="209">
        <v>2386613.44</v>
      </c>
      <c r="Q34" s="208">
        <v>155459</v>
      </c>
      <c r="R34" s="80">
        <v>0</v>
      </c>
      <c r="S34" s="210">
        <v>-229184.74</v>
      </c>
      <c r="T34" s="479">
        <f t="shared" si="5"/>
        <v>523178.01</v>
      </c>
      <c r="U34" s="208">
        <v>0</v>
      </c>
      <c r="V34" s="208">
        <v>0</v>
      </c>
      <c r="W34" s="80">
        <v>231990.43</v>
      </c>
      <c r="X34" s="480">
        <v>291187.58</v>
      </c>
      <c r="Y34" s="480">
        <f t="shared" si="6"/>
        <v>2836065.71</v>
      </c>
      <c r="Z34" s="331"/>
      <c r="AB34" s="154"/>
    </row>
    <row r="35" spans="1:28" ht="15">
      <c r="A35" s="211">
        <v>11</v>
      </c>
      <c r="B35" s="212" t="s">
        <v>51</v>
      </c>
      <c r="C35" s="481">
        <f t="shared" si="0"/>
        <v>141842.29</v>
      </c>
      <c r="D35" s="482">
        <v>0</v>
      </c>
      <c r="E35" s="81">
        <v>141842.29</v>
      </c>
      <c r="F35" s="81">
        <v>0</v>
      </c>
      <c r="G35" s="81">
        <v>0</v>
      </c>
      <c r="H35" s="108">
        <v>0</v>
      </c>
      <c r="I35" s="483">
        <f t="shared" si="7"/>
        <v>538712.73</v>
      </c>
      <c r="J35" s="484">
        <v>7000</v>
      </c>
      <c r="K35" s="485">
        <v>20784.22</v>
      </c>
      <c r="L35" s="485">
        <v>504273.13</v>
      </c>
      <c r="M35" s="486">
        <v>6655.38</v>
      </c>
      <c r="N35" s="487">
        <f t="shared" si="2"/>
        <v>680555.02</v>
      </c>
      <c r="O35" s="487">
        <f t="shared" si="8"/>
        <v>666091.8099999999</v>
      </c>
      <c r="P35" s="488">
        <v>450327.5</v>
      </c>
      <c r="Q35" s="213">
        <v>0</v>
      </c>
      <c r="R35" s="82">
        <v>203056.61</v>
      </c>
      <c r="S35" s="489">
        <v>12707.7</v>
      </c>
      <c r="T35" s="490">
        <f t="shared" si="5"/>
        <v>14463.21</v>
      </c>
      <c r="U35" s="213">
        <v>0</v>
      </c>
      <c r="V35" s="213">
        <v>0</v>
      </c>
      <c r="W35" s="214">
        <v>14283.21</v>
      </c>
      <c r="X35" s="491">
        <v>180</v>
      </c>
      <c r="Y35" s="491">
        <f t="shared" si="6"/>
        <v>680555.0199999999</v>
      </c>
      <c r="Z35" s="331"/>
      <c r="AB35" s="154"/>
    </row>
    <row r="36" spans="1:28" ht="15">
      <c r="A36" s="215">
        <v>12</v>
      </c>
      <c r="B36" s="216" t="s">
        <v>52</v>
      </c>
      <c r="C36" s="492">
        <f t="shared" si="0"/>
        <v>1009382.4</v>
      </c>
      <c r="D36" s="493">
        <v>0</v>
      </c>
      <c r="E36" s="493">
        <v>1008620.4</v>
      </c>
      <c r="F36" s="493">
        <v>206</v>
      </c>
      <c r="G36" s="493">
        <v>556</v>
      </c>
      <c r="H36" s="494">
        <v>0</v>
      </c>
      <c r="I36" s="495">
        <f t="shared" si="7"/>
        <v>489039.52</v>
      </c>
      <c r="J36" s="496">
        <v>6743.91</v>
      </c>
      <c r="K36" s="497">
        <v>18580.18</v>
      </c>
      <c r="L36" s="497">
        <v>444723.65</v>
      </c>
      <c r="M36" s="498">
        <v>18991.78</v>
      </c>
      <c r="N36" s="499">
        <f t="shared" si="2"/>
        <v>1498421.92</v>
      </c>
      <c r="O36" s="499">
        <f t="shared" si="8"/>
        <v>1037766.11</v>
      </c>
      <c r="P36" s="218">
        <v>1024763.35</v>
      </c>
      <c r="Q36" s="217">
        <v>0</v>
      </c>
      <c r="R36" s="83">
        <v>0</v>
      </c>
      <c r="S36" s="219">
        <v>13002.76</v>
      </c>
      <c r="T36" s="500">
        <f t="shared" si="5"/>
        <v>460655.81</v>
      </c>
      <c r="U36" s="217">
        <v>8000</v>
      </c>
      <c r="V36" s="217">
        <v>34806</v>
      </c>
      <c r="W36" s="83">
        <v>187017.34</v>
      </c>
      <c r="X36" s="501">
        <v>230832.47</v>
      </c>
      <c r="Y36" s="501">
        <f t="shared" si="6"/>
        <v>1498421.92</v>
      </c>
      <c r="Z36" s="331"/>
      <c r="AB36" s="154"/>
    </row>
    <row r="37" spans="1:28" ht="15">
      <c r="A37" s="220">
        <v>13</v>
      </c>
      <c r="B37" s="221" t="s">
        <v>53</v>
      </c>
      <c r="C37" s="502">
        <f t="shared" si="0"/>
        <v>10762118.690000001</v>
      </c>
      <c r="D37" s="503">
        <v>0</v>
      </c>
      <c r="E37" s="503">
        <v>3185095.91</v>
      </c>
      <c r="F37" s="503">
        <v>2007020.55</v>
      </c>
      <c r="G37" s="503">
        <v>5570002.23</v>
      </c>
      <c r="H37" s="504">
        <v>0</v>
      </c>
      <c r="I37" s="505">
        <f t="shared" si="7"/>
        <v>8851082.469999999</v>
      </c>
      <c r="J37" s="506">
        <v>0</v>
      </c>
      <c r="K37" s="507">
        <v>739071.48</v>
      </c>
      <c r="L37" s="85">
        <v>8060400.63</v>
      </c>
      <c r="M37" s="508">
        <v>51610.36</v>
      </c>
      <c r="N37" s="509">
        <f t="shared" si="2"/>
        <v>19613201.16</v>
      </c>
      <c r="O37" s="509">
        <f t="shared" si="8"/>
        <v>18587497.36</v>
      </c>
      <c r="P37" s="84">
        <v>1761971.64</v>
      </c>
      <c r="Q37" s="84">
        <v>2067173.63</v>
      </c>
      <c r="R37" s="85">
        <v>13689377.45</v>
      </c>
      <c r="S37" s="223">
        <v>1068974.64</v>
      </c>
      <c r="T37" s="510">
        <f t="shared" si="5"/>
        <v>1025703.8</v>
      </c>
      <c r="U37" s="222">
        <v>44705</v>
      </c>
      <c r="V37" s="222">
        <v>18323.6</v>
      </c>
      <c r="W37" s="85">
        <v>288002.33</v>
      </c>
      <c r="X37" s="511">
        <v>674672.87</v>
      </c>
      <c r="Y37" s="511">
        <f t="shared" si="6"/>
        <v>19613201.16</v>
      </c>
      <c r="Z37" s="331"/>
      <c r="AB37" s="154"/>
    </row>
    <row r="38" spans="1:28" ht="15">
      <c r="A38" s="224">
        <v>14</v>
      </c>
      <c r="B38" s="225" t="s">
        <v>54</v>
      </c>
      <c r="C38" s="512">
        <f t="shared" si="0"/>
        <v>15475004.62</v>
      </c>
      <c r="D38" s="513">
        <f>SUM(D39:D40)-D41</f>
        <v>0</v>
      </c>
      <c r="E38" s="513">
        <f>SUM(E39:E40)-E41</f>
        <v>15475004.62</v>
      </c>
      <c r="F38" s="513">
        <f>SUM(F39:F40)-F41</f>
        <v>0</v>
      </c>
      <c r="G38" s="513">
        <f>SUM(G39:G40)-G41</f>
        <v>0</v>
      </c>
      <c r="H38" s="513">
        <f>SUM(H39:H40)-H41</f>
        <v>0</v>
      </c>
      <c r="I38" s="514">
        <f t="shared" si="7"/>
        <v>6410095.75</v>
      </c>
      <c r="J38" s="515">
        <f>J39+J40-J41</f>
        <v>696.41</v>
      </c>
      <c r="K38" s="515">
        <f>K39+K40-K41</f>
        <v>1325400.96</v>
      </c>
      <c r="L38" s="515">
        <f>L39+L40-L41</f>
        <v>5082199.22</v>
      </c>
      <c r="M38" s="516">
        <f>M39+M40-M41</f>
        <v>1799.16</v>
      </c>
      <c r="N38" s="517">
        <f t="shared" si="2"/>
        <v>21885100.369999997</v>
      </c>
      <c r="O38" s="517">
        <f t="shared" si="8"/>
        <v>9531547.1</v>
      </c>
      <c r="P38" s="518">
        <f>SUM(P39:P40)-P41</f>
        <v>8205451.25</v>
      </c>
      <c r="Q38" s="226">
        <f aca="true" t="shared" si="11" ref="Q38:X38">SUM(Q39:Q40)-Q41</f>
        <v>1798877.76</v>
      </c>
      <c r="R38" s="226">
        <f t="shared" si="11"/>
        <v>-206367.11</v>
      </c>
      <c r="S38" s="512">
        <f t="shared" si="11"/>
        <v>-266414.8</v>
      </c>
      <c r="T38" s="226">
        <f t="shared" si="5"/>
        <v>12353553.27</v>
      </c>
      <c r="U38" s="226">
        <f t="shared" si="11"/>
        <v>490000</v>
      </c>
      <c r="V38" s="519">
        <f t="shared" si="11"/>
        <v>820793.37</v>
      </c>
      <c r="W38" s="519">
        <f t="shared" si="11"/>
        <v>2601272.08</v>
      </c>
      <c r="X38" s="520">
        <f t="shared" si="11"/>
        <v>8441487.82</v>
      </c>
      <c r="Y38" s="521">
        <f t="shared" si="6"/>
        <v>21885100.369999997</v>
      </c>
      <c r="Z38" s="331"/>
      <c r="AB38" s="154"/>
    </row>
    <row r="39" spans="1:28" ht="15">
      <c r="A39" s="175"/>
      <c r="B39" s="404" t="s">
        <v>37</v>
      </c>
      <c r="C39" s="448">
        <f t="shared" si="0"/>
        <v>15457525.61</v>
      </c>
      <c r="D39" s="56">
        <v>0</v>
      </c>
      <c r="E39" s="49">
        <v>15457525.61</v>
      </c>
      <c r="F39" s="49">
        <v>0</v>
      </c>
      <c r="G39" s="49">
        <v>0</v>
      </c>
      <c r="H39" s="304">
        <v>0</v>
      </c>
      <c r="I39" s="407">
        <f t="shared" si="7"/>
        <v>6008979.109999999</v>
      </c>
      <c r="J39" s="61">
        <v>696.41</v>
      </c>
      <c r="K39" s="62">
        <v>1225294.15</v>
      </c>
      <c r="L39" s="62">
        <v>4782434.79</v>
      </c>
      <c r="M39" s="365">
        <v>553.76</v>
      </c>
      <c r="N39" s="408">
        <f t="shared" si="2"/>
        <v>21466504.72</v>
      </c>
      <c r="O39" s="408">
        <f t="shared" si="8"/>
        <v>9680409.530000001</v>
      </c>
      <c r="P39" s="40">
        <v>7996181.45</v>
      </c>
      <c r="Q39" s="59">
        <v>1798877.76</v>
      </c>
      <c r="R39" s="37">
        <v>0</v>
      </c>
      <c r="S39" s="409">
        <v>-114649.68</v>
      </c>
      <c r="T39" s="452">
        <f t="shared" si="5"/>
        <v>11786095.190000001</v>
      </c>
      <c r="U39" s="40">
        <v>490000</v>
      </c>
      <c r="V39" s="37">
        <v>760793.32</v>
      </c>
      <c r="W39" s="37">
        <v>2093814.05</v>
      </c>
      <c r="X39" s="369">
        <v>8441487.82</v>
      </c>
      <c r="Y39" s="411">
        <f t="shared" si="6"/>
        <v>21466504.720000003</v>
      </c>
      <c r="Z39" s="331"/>
      <c r="AB39" s="154"/>
    </row>
    <row r="40" spans="1:28" ht="15">
      <c r="A40" s="175"/>
      <c r="B40" s="367" t="s">
        <v>20</v>
      </c>
      <c r="C40" s="448">
        <f t="shared" si="0"/>
        <v>17479.01</v>
      </c>
      <c r="D40" s="38">
        <v>0</v>
      </c>
      <c r="E40" s="37">
        <v>17479.01</v>
      </c>
      <c r="F40" s="37">
        <v>0</v>
      </c>
      <c r="G40" s="37">
        <v>0</v>
      </c>
      <c r="H40" s="177">
        <v>0</v>
      </c>
      <c r="I40" s="407">
        <f t="shared" si="7"/>
        <v>401116.64</v>
      </c>
      <c r="J40" s="61">
        <v>0</v>
      </c>
      <c r="K40" s="62">
        <v>100106.81</v>
      </c>
      <c r="L40" s="62">
        <v>299764.43</v>
      </c>
      <c r="M40" s="365">
        <v>1245.4</v>
      </c>
      <c r="N40" s="408">
        <f t="shared" si="2"/>
        <v>418595.65</v>
      </c>
      <c r="O40" s="408">
        <f t="shared" si="8"/>
        <v>-148862.43</v>
      </c>
      <c r="P40" s="40">
        <v>209269.8</v>
      </c>
      <c r="Q40" s="59"/>
      <c r="R40" s="37">
        <v>-206367.11</v>
      </c>
      <c r="S40" s="409">
        <v>-151765.12</v>
      </c>
      <c r="T40" s="452">
        <f t="shared" si="5"/>
        <v>567458.0800000001</v>
      </c>
      <c r="U40" s="40"/>
      <c r="V40" s="40">
        <v>60000.05</v>
      </c>
      <c r="W40" s="40">
        <v>507458.03</v>
      </c>
      <c r="X40" s="177">
        <v>0</v>
      </c>
      <c r="Y40" s="411">
        <f t="shared" si="6"/>
        <v>418595.6500000001</v>
      </c>
      <c r="Z40" s="331"/>
      <c r="AB40" s="154"/>
    </row>
    <row r="41" spans="1:28" ht="15">
      <c r="A41" s="175"/>
      <c r="B41" s="337" t="s">
        <v>48</v>
      </c>
      <c r="C41" s="448">
        <f t="shared" si="0"/>
        <v>0</v>
      </c>
      <c r="D41" s="38"/>
      <c r="E41" s="37"/>
      <c r="F41" s="37"/>
      <c r="G41" s="37"/>
      <c r="H41" s="177"/>
      <c r="I41" s="407">
        <f t="shared" si="7"/>
        <v>0</v>
      </c>
      <c r="J41" s="61"/>
      <c r="K41" s="62"/>
      <c r="L41" s="62"/>
      <c r="M41" s="365"/>
      <c r="N41" s="408">
        <f t="shared" si="2"/>
        <v>0</v>
      </c>
      <c r="O41" s="408">
        <f t="shared" si="8"/>
        <v>0</v>
      </c>
      <c r="P41" s="40"/>
      <c r="Q41" s="59"/>
      <c r="R41" s="37"/>
      <c r="S41" s="409"/>
      <c r="T41" s="452">
        <f t="shared" si="5"/>
        <v>0</v>
      </c>
      <c r="U41" s="40"/>
      <c r="V41" s="37"/>
      <c r="W41" s="37"/>
      <c r="X41" s="177"/>
      <c r="Y41" s="411">
        <f t="shared" si="6"/>
        <v>0</v>
      </c>
      <c r="Z41" s="331"/>
      <c r="AB41" s="154"/>
    </row>
    <row r="42" spans="1:28" ht="15">
      <c r="A42" s="227">
        <v>15</v>
      </c>
      <c r="B42" s="228" t="s">
        <v>49</v>
      </c>
      <c r="C42" s="522">
        <f t="shared" si="0"/>
        <v>826090.5700000001</v>
      </c>
      <c r="D42" s="229">
        <v>2134.15</v>
      </c>
      <c r="E42" s="230">
        <v>823956.42</v>
      </c>
      <c r="F42" s="230">
        <v>0</v>
      </c>
      <c r="G42" s="230">
        <v>0</v>
      </c>
      <c r="H42" s="523">
        <v>0</v>
      </c>
      <c r="I42" s="524">
        <f t="shared" si="7"/>
        <v>863677.8200000001</v>
      </c>
      <c r="J42" s="525">
        <v>500</v>
      </c>
      <c r="K42" s="526">
        <v>92133.76</v>
      </c>
      <c r="L42" s="526">
        <v>749385.52</v>
      </c>
      <c r="M42" s="527">
        <v>21658.54</v>
      </c>
      <c r="N42" s="528">
        <f t="shared" si="2"/>
        <v>1689768.3900000001</v>
      </c>
      <c r="O42" s="528">
        <f t="shared" si="8"/>
        <v>1311733.9100000001</v>
      </c>
      <c r="P42" s="231">
        <v>1576590.19</v>
      </c>
      <c r="Q42" s="231">
        <v>37185.54</v>
      </c>
      <c r="R42" s="232">
        <v>-341752.91</v>
      </c>
      <c r="S42" s="234">
        <v>39711.09</v>
      </c>
      <c r="T42" s="529">
        <f t="shared" si="5"/>
        <v>378034.48000000004</v>
      </c>
      <c r="U42" s="233">
        <v>0</v>
      </c>
      <c r="V42" s="233">
        <v>99433.2</v>
      </c>
      <c r="W42" s="232">
        <v>266710.08</v>
      </c>
      <c r="X42" s="234">
        <v>11891.2</v>
      </c>
      <c r="Y42" s="530">
        <f t="shared" si="6"/>
        <v>1689768.3900000001</v>
      </c>
      <c r="Z42" s="331"/>
      <c r="AB42" s="154"/>
    </row>
    <row r="43" spans="1:28" ht="15">
      <c r="A43" s="235">
        <v>16</v>
      </c>
      <c r="B43" s="236" t="s">
        <v>55</v>
      </c>
      <c r="C43" s="531">
        <f t="shared" si="0"/>
        <v>1775296.17</v>
      </c>
      <c r="D43" s="532">
        <v>0</v>
      </c>
      <c r="E43" s="237">
        <v>1775296.17</v>
      </c>
      <c r="F43" s="237">
        <v>0</v>
      </c>
      <c r="G43" s="237">
        <v>0</v>
      </c>
      <c r="H43" s="533">
        <v>0</v>
      </c>
      <c r="I43" s="534">
        <f t="shared" si="7"/>
        <v>4892896.28</v>
      </c>
      <c r="J43" s="535">
        <v>2232.75</v>
      </c>
      <c r="K43" s="536">
        <v>124620.63</v>
      </c>
      <c r="L43" s="536">
        <v>4705069.28</v>
      </c>
      <c r="M43" s="537">
        <v>60973.62</v>
      </c>
      <c r="N43" s="538">
        <f t="shared" si="2"/>
        <v>6668192.45</v>
      </c>
      <c r="O43" s="538">
        <f t="shared" si="8"/>
        <v>5050369.9399999995</v>
      </c>
      <c r="P43" s="539">
        <v>4769473.18</v>
      </c>
      <c r="Q43" s="238">
        <v>150759.38</v>
      </c>
      <c r="R43" s="238">
        <v>0</v>
      </c>
      <c r="S43" s="240">
        <v>130137.38</v>
      </c>
      <c r="T43" s="540">
        <f t="shared" si="5"/>
        <v>1617822.51</v>
      </c>
      <c r="U43" s="238">
        <v>0</v>
      </c>
      <c r="V43" s="238">
        <v>0</v>
      </c>
      <c r="W43" s="239">
        <v>543628.28</v>
      </c>
      <c r="X43" s="240">
        <v>1074194.23</v>
      </c>
      <c r="Y43" s="541">
        <f t="shared" si="6"/>
        <v>6668192.449999999</v>
      </c>
      <c r="Z43" s="331"/>
      <c r="AB43" s="154"/>
    </row>
    <row r="44" spans="1:28" ht="15">
      <c r="A44" s="241">
        <v>17</v>
      </c>
      <c r="B44" s="242" t="s">
        <v>56</v>
      </c>
      <c r="C44" s="542">
        <f t="shared" si="0"/>
        <v>729979.2</v>
      </c>
      <c r="D44" s="243">
        <v>0</v>
      </c>
      <c r="E44" s="244">
        <v>729339.6</v>
      </c>
      <c r="F44" s="244">
        <v>639.6</v>
      </c>
      <c r="G44" s="244">
        <v>0</v>
      </c>
      <c r="H44" s="543">
        <v>0</v>
      </c>
      <c r="I44" s="544">
        <f t="shared" si="7"/>
        <v>2844959.7600000002</v>
      </c>
      <c r="J44" s="545">
        <v>75842.77</v>
      </c>
      <c r="K44" s="546">
        <v>91869.41</v>
      </c>
      <c r="L44" s="546">
        <v>2533111.87</v>
      </c>
      <c r="M44" s="547">
        <v>144135.71</v>
      </c>
      <c r="N44" s="548">
        <f t="shared" si="2"/>
        <v>3574938.96</v>
      </c>
      <c r="O44" s="548">
        <f t="shared" si="8"/>
        <v>1769999.85</v>
      </c>
      <c r="P44" s="549">
        <v>1677929.61</v>
      </c>
      <c r="Q44" s="245">
        <v>0</v>
      </c>
      <c r="R44" s="245">
        <v>203495.54</v>
      </c>
      <c r="S44" s="550">
        <v>-111425.3</v>
      </c>
      <c r="T44" s="551">
        <f t="shared" si="5"/>
        <v>1804939.1099999999</v>
      </c>
      <c r="U44" s="245">
        <v>0</v>
      </c>
      <c r="V44" s="246">
        <v>2456.14</v>
      </c>
      <c r="W44" s="246">
        <v>417597.75</v>
      </c>
      <c r="X44" s="552">
        <v>1384885.22</v>
      </c>
      <c r="Y44" s="553">
        <f t="shared" si="6"/>
        <v>3574938.96</v>
      </c>
      <c r="Z44" s="331"/>
      <c r="AB44" s="154"/>
    </row>
    <row r="45" spans="1:28" ht="15.75" thickBot="1">
      <c r="A45" s="247">
        <v>18</v>
      </c>
      <c r="B45" s="248" t="s">
        <v>57</v>
      </c>
      <c r="C45" s="554">
        <f t="shared" si="0"/>
        <v>198236.92</v>
      </c>
      <c r="D45" s="249">
        <v>0</v>
      </c>
      <c r="E45" s="250">
        <v>198236.92</v>
      </c>
      <c r="F45" s="250">
        <v>0</v>
      </c>
      <c r="G45" s="250">
        <v>0</v>
      </c>
      <c r="H45" s="555">
        <v>0</v>
      </c>
      <c r="I45" s="556">
        <f t="shared" si="7"/>
        <v>766144.8</v>
      </c>
      <c r="J45" s="557">
        <v>5018.73</v>
      </c>
      <c r="K45" s="558">
        <v>387270.81</v>
      </c>
      <c r="L45" s="558">
        <v>370105.26</v>
      </c>
      <c r="M45" s="559">
        <v>3750</v>
      </c>
      <c r="N45" s="560">
        <f t="shared" si="2"/>
        <v>964381.7200000001</v>
      </c>
      <c r="O45" s="560">
        <f t="shared" si="8"/>
        <v>307733.06000000006</v>
      </c>
      <c r="P45" s="251">
        <v>279388.5</v>
      </c>
      <c r="Q45" s="252">
        <v>6289.53</v>
      </c>
      <c r="R45" s="254">
        <v>0</v>
      </c>
      <c r="S45" s="255">
        <v>22055.03</v>
      </c>
      <c r="T45" s="561">
        <f t="shared" si="5"/>
        <v>656648.66</v>
      </c>
      <c r="U45" s="254">
        <v>0</v>
      </c>
      <c r="V45" s="254">
        <v>0</v>
      </c>
      <c r="W45" s="253">
        <v>582491.61</v>
      </c>
      <c r="X45" s="562">
        <v>74157.05</v>
      </c>
      <c r="Y45" s="563">
        <f t="shared" si="6"/>
        <v>964381.7200000001</v>
      </c>
      <c r="Z45" s="331"/>
      <c r="AB45" s="154"/>
    </row>
    <row r="46" spans="1:28" s="257" customFormat="1" ht="25.5" customHeight="1" thickBot="1">
      <c r="A46" s="661" t="s">
        <v>38</v>
      </c>
      <c r="B46" s="662"/>
      <c r="C46" s="564">
        <f aca="true" t="shared" si="12" ref="C46:Y46">C7+C13+C14+C15+C22+C23+C24+C28+C29+C34+C35+C36+C37+C38+C42+C43+C44+C45</f>
        <v>90566175.33</v>
      </c>
      <c r="D46" s="256">
        <f t="shared" si="12"/>
        <v>458929.82</v>
      </c>
      <c r="E46" s="565">
        <f t="shared" si="12"/>
        <v>69808347.06999998</v>
      </c>
      <c r="F46" s="565">
        <f t="shared" si="12"/>
        <v>2226398.49</v>
      </c>
      <c r="G46" s="565">
        <f t="shared" si="12"/>
        <v>17286756.19</v>
      </c>
      <c r="H46" s="566">
        <f t="shared" si="12"/>
        <v>785743.76</v>
      </c>
      <c r="I46" s="564">
        <f t="shared" si="12"/>
        <v>58578104.96</v>
      </c>
      <c r="J46" s="256">
        <f t="shared" si="12"/>
        <v>296322.44999999995</v>
      </c>
      <c r="K46" s="565">
        <f t="shared" si="12"/>
        <v>7218107.029999998</v>
      </c>
      <c r="L46" s="565">
        <f t="shared" si="12"/>
        <v>50066171.64</v>
      </c>
      <c r="M46" s="567">
        <f t="shared" si="12"/>
        <v>997503.8400000001</v>
      </c>
      <c r="N46" s="567">
        <f t="shared" si="12"/>
        <v>149144280.28999996</v>
      </c>
      <c r="O46" s="568">
        <f t="shared" si="12"/>
        <v>84268596.52999999</v>
      </c>
      <c r="P46" s="256">
        <f t="shared" si="12"/>
        <v>60700481.16</v>
      </c>
      <c r="Q46" s="565">
        <f t="shared" si="12"/>
        <v>13221096.799999999</v>
      </c>
      <c r="R46" s="565">
        <f t="shared" si="12"/>
        <v>10870774.049999999</v>
      </c>
      <c r="S46" s="569">
        <f t="shared" si="12"/>
        <v>-523755.4800000002</v>
      </c>
      <c r="T46" s="256">
        <f t="shared" si="12"/>
        <v>64875683.75999999</v>
      </c>
      <c r="U46" s="256">
        <f t="shared" si="12"/>
        <v>1281106.6800000002</v>
      </c>
      <c r="V46" s="256">
        <f t="shared" si="12"/>
        <v>6229608.45</v>
      </c>
      <c r="W46" s="256">
        <f t="shared" si="12"/>
        <v>19337345.03</v>
      </c>
      <c r="X46" s="256">
        <f t="shared" si="12"/>
        <v>38027623.59999999</v>
      </c>
      <c r="Y46" s="570">
        <f t="shared" si="12"/>
        <v>149144280.28999996</v>
      </c>
      <c r="Z46" s="331"/>
      <c r="AB46" s="154"/>
    </row>
    <row r="47" ht="13.5" customHeight="1"/>
    <row r="48" ht="14.25" customHeight="1"/>
    <row r="49" spans="1:15" ht="14.25">
      <c r="A49" s="134" t="s">
        <v>94</v>
      </c>
      <c r="B49" s="16"/>
      <c r="C49" s="13"/>
      <c r="D49" s="13"/>
      <c r="E49" s="13"/>
      <c r="F49" s="13"/>
      <c r="G49" s="13"/>
      <c r="H49" s="13"/>
      <c r="I49" s="34"/>
      <c r="J49" s="34"/>
      <c r="K49" s="34"/>
      <c r="L49" s="34"/>
      <c r="M49" s="34"/>
      <c r="N49" s="34"/>
      <c r="O49" s="34"/>
    </row>
    <row r="50" spans="1:22" ht="16.5" customHeight="1">
      <c r="A50" s="134"/>
      <c r="B50" s="13"/>
      <c r="C50" s="13"/>
      <c r="D50" s="13"/>
      <c r="E50" s="13"/>
      <c r="F50" s="13"/>
      <c r="G50" s="13"/>
      <c r="H50" s="34"/>
      <c r="I50" s="34"/>
      <c r="J50" s="34"/>
      <c r="K50" s="34"/>
      <c r="L50" s="34"/>
      <c r="M50" s="34"/>
      <c r="N50" s="34"/>
      <c r="O50" s="34"/>
      <c r="S50" s="131"/>
      <c r="T50" s="131"/>
      <c r="U50" s="131"/>
      <c r="V50" s="15"/>
    </row>
    <row r="51" spans="1:25" ht="30" customHeight="1">
      <c r="A51" s="17"/>
      <c r="B51" s="18"/>
      <c r="C51" s="19"/>
      <c r="D51" s="19"/>
      <c r="E51" s="19"/>
      <c r="F51" s="19"/>
      <c r="G51" s="19"/>
      <c r="H51" s="19"/>
      <c r="I51" s="658"/>
      <c r="J51" s="658"/>
      <c r="K51" s="658"/>
      <c r="L51" s="658"/>
      <c r="M51" s="658"/>
      <c r="N51" s="658"/>
      <c r="O51" s="658"/>
      <c r="P51" s="658"/>
      <c r="Q51" s="10"/>
      <c r="R51" s="20"/>
      <c r="S51" s="258"/>
      <c r="T51" s="258"/>
      <c r="U51" s="258"/>
      <c r="V51" s="259"/>
      <c r="W51" s="571"/>
      <c r="X51" s="571"/>
      <c r="Y51" s="15"/>
    </row>
    <row r="52" spans="1:24" ht="30" customHeight="1">
      <c r="A52" s="17"/>
      <c r="B52" s="18"/>
      <c r="C52" s="19"/>
      <c r="D52" s="19"/>
      <c r="E52" s="19"/>
      <c r="F52" s="19"/>
      <c r="G52" s="19"/>
      <c r="H52" s="19"/>
      <c r="I52" s="658"/>
      <c r="J52" s="658"/>
      <c r="K52" s="658"/>
      <c r="L52" s="658"/>
      <c r="M52" s="658"/>
      <c r="N52" s="658"/>
      <c r="O52" s="658"/>
      <c r="P52" s="658"/>
      <c r="Q52" s="10"/>
      <c r="R52" s="20"/>
      <c r="S52" s="258"/>
      <c r="T52" s="258"/>
      <c r="U52" s="258"/>
      <c r="V52" s="259"/>
      <c r="W52" s="20"/>
      <c r="X52" s="20"/>
    </row>
    <row r="53" spans="1:24" ht="30" customHeight="1">
      <c r="A53" s="17"/>
      <c r="B53" s="18"/>
      <c r="C53" s="19"/>
      <c r="D53" s="19"/>
      <c r="E53" s="19"/>
      <c r="F53" s="19"/>
      <c r="G53" s="19"/>
      <c r="H53" s="19"/>
      <c r="I53" s="24"/>
      <c r="J53" s="24"/>
      <c r="K53" s="24"/>
      <c r="L53" s="24"/>
      <c r="M53" s="24"/>
      <c r="N53" s="24"/>
      <c r="O53" s="24"/>
      <c r="P53" s="24"/>
      <c r="Q53" s="21"/>
      <c r="R53" s="20"/>
      <c r="S53" s="258"/>
      <c r="T53" s="258"/>
      <c r="U53" s="258"/>
      <c r="V53" s="259"/>
      <c r="W53" s="20"/>
      <c r="X53" s="20"/>
    </row>
    <row r="54" spans="1:24" ht="30" customHeight="1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4"/>
      <c r="Q54" s="23"/>
      <c r="R54" s="20"/>
      <c r="S54" s="258"/>
      <c r="T54" s="258"/>
      <c r="U54" s="258"/>
      <c r="V54" s="259"/>
      <c r="W54" s="671"/>
      <c r="X54" s="671"/>
    </row>
    <row r="55" spans="1:22" ht="30" customHeight="1">
      <c r="A55" s="11"/>
      <c r="B55" s="18"/>
      <c r="C55" s="19"/>
      <c r="D55" s="19"/>
      <c r="E55" s="19"/>
      <c r="F55" s="19"/>
      <c r="G55" s="19"/>
      <c r="H55" s="19"/>
      <c r="I55" s="658"/>
      <c r="J55" s="658"/>
      <c r="K55" s="658"/>
      <c r="L55" s="658"/>
      <c r="M55" s="658"/>
      <c r="N55" s="658"/>
      <c r="O55" s="658"/>
      <c r="P55" s="658"/>
      <c r="Q55" s="21"/>
      <c r="S55" s="131"/>
      <c r="T55" s="131"/>
      <c r="U55" s="131"/>
      <c r="V55" s="15"/>
    </row>
    <row r="56" spans="1:17" ht="30" customHeight="1">
      <c r="A56" s="11"/>
      <c r="B56" s="25"/>
      <c r="C56" s="24"/>
      <c r="D56" s="24"/>
      <c r="E56" s="24"/>
      <c r="F56" s="24"/>
      <c r="G56" s="24"/>
      <c r="H56" s="24"/>
      <c r="I56" s="658"/>
      <c r="J56" s="658"/>
      <c r="K56" s="658"/>
      <c r="L56" s="658"/>
      <c r="M56" s="658"/>
      <c r="N56" s="658"/>
      <c r="O56" s="658"/>
      <c r="P56" s="658"/>
      <c r="Q56" s="21"/>
    </row>
    <row r="57" spans="1:17" ht="30" customHeight="1">
      <c r="A57" s="11"/>
      <c r="B57" s="26"/>
      <c r="C57" s="24"/>
      <c r="D57" s="24"/>
      <c r="E57" s="24"/>
      <c r="F57" s="24"/>
      <c r="G57" s="24"/>
      <c r="H57" s="24"/>
      <c r="I57" s="658"/>
      <c r="J57" s="658"/>
      <c r="K57" s="658"/>
      <c r="L57" s="658"/>
      <c r="M57" s="658"/>
      <c r="N57" s="658"/>
      <c r="O57" s="658"/>
      <c r="P57" s="658"/>
      <c r="Q57" s="10"/>
    </row>
    <row r="58" spans="1:16" ht="15">
      <c r="A58" s="17"/>
      <c r="B58" s="12"/>
      <c r="C58" s="13"/>
      <c r="D58" s="13"/>
      <c r="E58" s="13"/>
      <c r="F58" s="13"/>
      <c r="G58" s="13"/>
      <c r="H58" s="13"/>
      <c r="I58" s="658"/>
      <c r="J58" s="658"/>
      <c r="K58" s="658"/>
      <c r="L58" s="658"/>
      <c r="M58" s="658"/>
      <c r="N58" s="658"/>
      <c r="O58" s="658"/>
      <c r="P58" s="658"/>
    </row>
  </sheetData>
  <sheetProtection/>
  <mergeCells count="17">
    <mergeCell ref="W54:X54"/>
    <mergeCell ref="I55:P55"/>
    <mergeCell ref="I56:P56"/>
    <mergeCell ref="I57:P57"/>
    <mergeCell ref="I58:P58"/>
    <mergeCell ref="A4:A6"/>
    <mergeCell ref="B4:B6"/>
    <mergeCell ref="C4:N4"/>
    <mergeCell ref="C5:H5"/>
    <mergeCell ref="I5:M5"/>
    <mergeCell ref="I52:P52"/>
    <mergeCell ref="N5:N6"/>
    <mergeCell ref="A46:B46"/>
    <mergeCell ref="P4:Y4"/>
    <mergeCell ref="O5:S5"/>
    <mergeCell ref="T5:X5"/>
    <mergeCell ref="I51:P51"/>
  </mergeCells>
  <printOptions/>
  <pageMargins left="0.75" right="0.75" top="1" bottom="1" header="0.5" footer="0.5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tabSelected="1" view="pageBreakPreview" zoomScaleSheetLayoutView="100" zoomScalePageLayoutView="0" workbookViewId="0" topLeftCell="A1">
      <pane xSplit="2" topLeftCell="P1" activePane="topRight" state="frozen"/>
      <selection pane="topLeft" activeCell="A1" sqref="A1"/>
      <selection pane="topRight" activeCell="AB33" sqref="AB33"/>
    </sheetView>
  </sheetViews>
  <sheetFormatPr defaultColWidth="19.875" defaultRowHeight="12.75"/>
  <cols>
    <col min="1" max="1" width="6.875" style="1" customWidth="1"/>
    <col min="2" max="2" width="41.75390625" style="2" customWidth="1"/>
    <col min="3" max="3" width="19.875" style="1" customWidth="1"/>
    <col min="4" max="4" width="17.00390625" style="1" customWidth="1"/>
    <col min="5" max="5" width="15.25390625" style="1" customWidth="1"/>
    <col min="6" max="6" width="15.75390625" style="1" customWidth="1"/>
    <col min="7" max="7" width="17.00390625" style="1" customWidth="1"/>
    <col min="8" max="9" width="16.25390625" style="1" customWidth="1"/>
    <col min="10" max="10" width="15.25390625" style="1" customWidth="1"/>
    <col min="11" max="11" width="16.00390625" style="1" customWidth="1"/>
    <col min="12" max="12" width="17.00390625" style="1" customWidth="1"/>
    <col min="13" max="13" width="16.625" style="1" customWidth="1"/>
    <col min="14" max="14" width="16.25390625" style="1" customWidth="1"/>
    <col min="15" max="16" width="15.00390625" style="1" customWidth="1"/>
    <col min="17" max="17" width="15.875" style="1" customWidth="1"/>
    <col min="18" max="18" width="14.75390625" style="1" customWidth="1"/>
    <col min="19" max="19" width="16.25390625" style="1" customWidth="1"/>
    <col min="20" max="20" width="14.00390625" style="1" customWidth="1"/>
    <col min="21" max="23" width="16.00390625" style="1" customWidth="1"/>
    <col min="24" max="24" width="15.875" style="1" customWidth="1"/>
    <col min="25" max="25" width="16.75390625" style="1" customWidth="1"/>
    <col min="26" max="26" width="18.00390625" style="1" customWidth="1"/>
    <col min="27" max="27" width="19.875" style="1" hidden="1" customWidth="1"/>
    <col min="28" max="28" width="19.875" style="1" customWidth="1"/>
    <col min="29" max="29" width="19.875" style="644" customWidth="1"/>
    <col min="30" max="16384" width="19.875" style="1" customWidth="1"/>
  </cols>
  <sheetData>
    <row r="1" spans="2:24" ht="23.25" customHeight="1">
      <c r="B1" s="70"/>
      <c r="D1" s="71"/>
      <c r="E1" s="71"/>
      <c r="F1" s="71"/>
      <c r="G1" s="71"/>
      <c r="H1" s="71"/>
      <c r="X1" s="3"/>
    </row>
    <row r="2" spans="2:25" ht="20.25">
      <c r="B2" s="70"/>
      <c r="C2" s="66" t="s">
        <v>95</v>
      </c>
      <c r="D2" s="66"/>
      <c r="E2" s="66"/>
      <c r="F2" s="20"/>
      <c r="H2" s="71"/>
      <c r="Y2" s="260"/>
    </row>
    <row r="3" spans="2:25" ht="18">
      <c r="B3" s="70"/>
      <c r="C3" s="66" t="s">
        <v>96</v>
      </c>
      <c r="D3" s="66"/>
      <c r="E3" s="66"/>
      <c r="F3" s="20"/>
      <c r="Y3" s="260"/>
    </row>
    <row r="4" spans="2:25" ht="18.75" thickBot="1">
      <c r="B4" s="69"/>
      <c r="D4" s="67"/>
      <c r="E4" s="67"/>
      <c r="F4" s="67"/>
      <c r="Y4" s="260" t="s">
        <v>0</v>
      </c>
    </row>
    <row r="5" spans="1:29" s="5" customFormat="1" ht="36" customHeight="1">
      <c r="A5" s="686" t="s">
        <v>1</v>
      </c>
      <c r="B5" s="689" t="s">
        <v>2</v>
      </c>
      <c r="C5" s="692" t="s">
        <v>29</v>
      </c>
      <c r="D5" s="693"/>
      <c r="E5" s="693"/>
      <c r="F5" s="693"/>
      <c r="G5" s="693"/>
      <c r="H5" s="693"/>
      <c r="I5" s="693"/>
      <c r="J5" s="693"/>
      <c r="K5" s="694"/>
      <c r="L5" s="692" t="s">
        <v>3</v>
      </c>
      <c r="M5" s="693"/>
      <c r="N5" s="694"/>
      <c r="O5" s="718" t="s">
        <v>61</v>
      </c>
      <c r="P5" s="718" t="s">
        <v>86</v>
      </c>
      <c r="Q5" s="721" t="s">
        <v>9</v>
      </c>
      <c r="R5" s="722"/>
      <c r="S5" s="697" t="s">
        <v>10</v>
      </c>
      <c r="T5" s="698"/>
      <c r="U5" s="699" t="s">
        <v>4</v>
      </c>
      <c r="V5" s="702" t="s">
        <v>5</v>
      </c>
      <c r="W5" s="709" t="s">
        <v>6</v>
      </c>
      <c r="X5" s="680" t="s">
        <v>7</v>
      </c>
      <c r="Y5" s="681"/>
      <c r="Z5" s="4"/>
      <c r="AA5" s="4"/>
      <c r="AB5" s="4"/>
      <c r="AC5" s="645"/>
    </row>
    <row r="6" spans="1:29" s="6" customFormat="1" ht="23.25" customHeight="1">
      <c r="A6" s="687"/>
      <c r="B6" s="690"/>
      <c r="C6" s="687" t="s">
        <v>33</v>
      </c>
      <c r="D6" s="712"/>
      <c r="E6" s="712"/>
      <c r="F6" s="712"/>
      <c r="G6" s="713" t="s">
        <v>34</v>
      </c>
      <c r="H6" s="712" t="s">
        <v>8</v>
      </c>
      <c r="I6" s="715"/>
      <c r="J6" s="715"/>
      <c r="K6" s="705" t="s">
        <v>87</v>
      </c>
      <c r="L6" s="687" t="s">
        <v>88</v>
      </c>
      <c r="M6" s="684" t="s">
        <v>89</v>
      </c>
      <c r="N6" s="716" t="s">
        <v>90</v>
      </c>
      <c r="O6" s="719"/>
      <c r="P6" s="719"/>
      <c r="Q6" s="695" t="s">
        <v>13</v>
      </c>
      <c r="R6" s="705" t="s">
        <v>14</v>
      </c>
      <c r="S6" s="695" t="s">
        <v>13</v>
      </c>
      <c r="T6" s="707" t="s">
        <v>14</v>
      </c>
      <c r="U6" s="700"/>
      <c r="V6" s="703"/>
      <c r="W6" s="710"/>
      <c r="X6" s="682"/>
      <c r="Y6" s="683"/>
      <c r="Z6" s="4"/>
      <c r="AA6" s="4"/>
      <c r="AB6" s="4"/>
      <c r="AC6" s="646"/>
    </row>
    <row r="7" spans="1:30" s="6" customFormat="1" ht="72.75" customHeight="1" thickBot="1">
      <c r="A7" s="688"/>
      <c r="B7" s="691"/>
      <c r="C7" s="688"/>
      <c r="D7" s="573" t="s">
        <v>12</v>
      </c>
      <c r="E7" s="573" t="s">
        <v>11</v>
      </c>
      <c r="F7" s="573" t="s">
        <v>91</v>
      </c>
      <c r="G7" s="714"/>
      <c r="H7" s="572" t="s">
        <v>12</v>
      </c>
      <c r="I7" s="572" t="s">
        <v>11</v>
      </c>
      <c r="J7" s="573" t="s">
        <v>91</v>
      </c>
      <c r="K7" s="706"/>
      <c r="L7" s="688"/>
      <c r="M7" s="685"/>
      <c r="N7" s="717"/>
      <c r="O7" s="720"/>
      <c r="P7" s="720"/>
      <c r="Q7" s="696"/>
      <c r="R7" s="706"/>
      <c r="S7" s="696"/>
      <c r="T7" s="708"/>
      <c r="U7" s="701"/>
      <c r="V7" s="704"/>
      <c r="W7" s="711"/>
      <c r="X7" s="261" t="s">
        <v>15</v>
      </c>
      <c r="Y7" s="262" t="s">
        <v>16</v>
      </c>
      <c r="Z7" s="4"/>
      <c r="AA7" s="4"/>
      <c r="AB7" s="4"/>
      <c r="AC7" s="646"/>
      <c r="AD7" s="647"/>
    </row>
    <row r="8" spans="1:29" s="154" customFormat="1" ht="15" customHeight="1">
      <c r="A8" s="264">
        <v>1</v>
      </c>
      <c r="B8" s="265" t="s">
        <v>44</v>
      </c>
      <c r="C8" s="88">
        <f aca="true" t="shared" si="0" ref="C8:C46">SUM(D8:F8)</f>
        <v>12016363.68</v>
      </c>
      <c r="D8" s="266">
        <f>D9+D10+D11+D12-D13</f>
        <v>7705148.91</v>
      </c>
      <c r="E8" s="266">
        <f>E9+E10+E11+E12-E13</f>
        <v>4297654.32</v>
      </c>
      <c r="F8" s="266">
        <f>F9+F10+F11+F12-F13</f>
        <v>13560.45</v>
      </c>
      <c r="G8" s="86">
        <f aca="true" t="shared" si="1" ref="G8:G46">SUM(H8:J8)</f>
        <v>10469049.15</v>
      </c>
      <c r="H8" s="266">
        <f>H9+H10+H11+H12-H13</f>
        <v>5241285.51</v>
      </c>
      <c r="I8" s="266">
        <f>I9+I10+I11+I12-I13</f>
        <v>4324073.54</v>
      </c>
      <c r="J8" s="266">
        <f>J9+J10+J11+J12-J13</f>
        <v>903690.1</v>
      </c>
      <c r="K8" s="87">
        <f aca="true" t="shared" si="2" ref="K8:K38">C8-G8</f>
        <v>1547314.5299999993</v>
      </c>
      <c r="L8" s="266">
        <f>L9+L10+L11+L12-L13</f>
        <v>3985245.1599999997</v>
      </c>
      <c r="M8" s="266">
        <f>M9+M10+M11+M12-M13</f>
        <v>3172968.9299999997</v>
      </c>
      <c r="N8" s="87">
        <f aca="true" t="shared" si="3" ref="N8:N46">L8-M8</f>
        <v>812276.23</v>
      </c>
      <c r="O8" s="574">
        <f aca="true" t="shared" si="4" ref="O8:V8">O9+O10+O11+O12-O13</f>
        <v>3168606.98</v>
      </c>
      <c r="P8" s="574">
        <f t="shared" si="4"/>
        <v>-809016.22</v>
      </c>
      <c r="Q8" s="575">
        <f t="shared" si="4"/>
        <v>1493113.0499999998</v>
      </c>
      <c r="R8" s="576">
        <f t="shared" si="4"/>
        <v>190861.7</v>
      </c>
      <c r="S8" s="266">
        <f t="shared" si="4"/>
        <v>196745.6</v>
      </c>
      <c r="T8" s="577">
        <f t="shared" si="4"/>
        <v>40956.67999999999</v>
      </c>
      <c r="U8" s="156">
        <f t="shared" si="4"/>
        <v>649024.0499999998</v>
      </c>
      <c r="V8" s="578">
        <f t="shared" si="4"/>
        <v>32374</v>
      </c>
      <c r="W8" s="89">
        <f aca="true" t="shared" si="5" ref="W8:W46">U8-V8</f>
        <v>616650.0499999998</v>
      </c>
      <c r="X8" s="266">
        <f>X9+X10+X11+X12-X13-Y10</f>
        <v>616650.05</v>
      </c>
      <c r="Y8" s="579"/>
      <c r="Z8" s="338"/>
      <c r="AA8" s="263"/>
      <c r="AB8" s="263"/>
      <c r="AC8" s="648"/>
    </row>
    <row r="9" spans="1:28" ht="14.25" customHeight="1">
      <c r="A9" s="159"/>
      <c r="B9" s="267" t="s">
        <v>17</v>
      </c>
      <c r="C9" s="41">
        <f t="shared" si="0"/>
        <v>11772962.68</v>
      </c>
      <c r="D9" s="50">
        <v>7465557.91</v>
      </c>
      <c r="E9" s="50">
        <v>4293844.32</v>
      </c>
      <c r="F9" s="50">
        <v>13560.45</v>
      </c>
      <c r="G9" s="50">
        <f>SUM(H9:J9)</f>
        <v>9974491.77</v>
      </c>
      <c r="H9" s="50">
        <v>5408661.08</v>
      </c>
      <c r="I9" s="50">
        <v>4316352.6</v>
      </c>
      <c r="J9" s="580">
        <v>249478.09</v>
      </c>
      <c r="K9" s="340">
        <f t="shared" si="2"/>
        <v>1798470.9100000001</v>
      </c>
      <c r="L9" s="341">
        <v>123200.34</v>
      </c>
      <c r="M9" s="50">
        <v>6000</v>
      </c>
      <c r="N9" s="340">
        <f t="shared" si="3"/>
        <v>117200.34</v>
      </c>
      <c r="O9" s="581">
        <v>2762681.43</v>
      </c>
      <c r="P9" s="582">
        <f>K9+N9-O9</f>
        <v>-847010.1799999999</v>
      </c>
      <c r="Q9" s="341">
        <v>1388828.13</v>
      </c>
      <c r="R9" s="340">
        <v>122239.89</v>
      </c>
      <c r="S9" s="45">
        <v>195806.52</v>
      </c>
      <c r="T9" s="580">
        <v>15392.57</v>
      </c>
      <c r="U9" s="583">
        <f>P9+Q9-R9+S9-T9</f>
        <v>599992.01</v>
      </c>
      <c r="V9" s="452">
        <v>27706</v>
      </c>
      <c r="W9" s="45">
        <f>U9-V9</f>
        <v>572286.01</v>
      </c>
      <c r="X9" s="339">
        <v>572286.01</v>
      </c>
      <c r="Y9" s="44"/>
      <c r="Z9" s="7"/>
      <c r="AA9" s="7"/>
      <c r="AB9" s="7"/>
    </row>
    <row r="10" spans="1:28" ht="14.25" customHeight="1">
      <c r="A10" s="159"/>
      <c r="B10" s="153" t="s">
        <v>28</v>
      </c>
      <c r="C10" s="41">
        <f t="shared" si="0"/>
        <v>0</v>
      </c>
      <c r="D10" s="42">
        <v>0</v>
      </c>
      <c r="E10" s="42">
        <v>0</v>
      </c>
      <c r="F10" s="42">
        <v>0</v>
      </c>
      <c r="G10" s="50">
        <f t="shared" si="1"/>
        <v>0</v>
      </c>
      <c r="H10" s="42">
        <v>0</v>
      </c>
      <c r="I10" s="43"/>
      <c r="J10" s="43">
        <v>0</v>
      </c>
      <c r="K10" s="268">
        <f t="shared" si="2"/>
        <v>0</v>
      </c>
      <c r="L10" s="41">
        <v>938294.85</v>
      </c>
      <c r="M10" s="42">
        <v>1220971.72</v>
      </c>
      <c r="N10" s="268">
        <f t="shared" si="3"/>
        <v>-282676.87</v>
      </c>
      <c r="O10" s="584">
        <v>111723.65</v>
      </c>
      <c r="P10" s="582">
        <f aca="true" t="shared" si="6" ref="P10:P46">K10+N10-O10</f>
        <v>-394400.52</v>
      </c>
      <c r="Q10" s="41">
        <v>73552.74</v>
      </c>
      <c r="R10" s="268">
        <v>92.8</v>
      </c>
      <c r="S10" s="45">
        <v>0.07</v>
      </c>
      <c r="T10" s="580">
        <v>25014.16</v>
      </c>
      <c r="U10" s="583">
        <f aca="true" t="shared" si="7" ref="U10:U46">P10+Q10-R10+S10-T10</f>
        <v>-345954.67</v>
      </c>
      <c r="V10" s="41">
        <v>4561</v>
      </c>
      <c r="W10" s="51">
        <f t="shared" si="5"/>
        <v>-350515.67</v>
      </c>
      <c r="X10" s="42"/>
      <c r="Y10" s="268">
        <v>350515.67</v>
      </c>
      <c r="Z10" s="7"/>
      <c r="AA10" s="7"/>
      <c r="AB10" s="7"/>
    </row>
    <row r="11" spans="1:28" ht="14.25" customHeight="1">
      <c r="A11" s="159"/>
      <c r="B11" s="161" t="s">
        <v>21</v>
      </c>
      <c r="C11" s="41">
        <f t="shared" si="0"/>
        <v>0</v>
      </c>
      <c r="D11" s="42">
        <v>0</v>
      </c>
      <c r="E11" s="42">
        <v>0</v>
      </c>
      <c r="F11" s="42">
        <v>0</v>
      </c>
      <c r="G11" s="50">
        <f t="shared" si="1"/>
        <v>665138.61</v>
      </c>
      <c r="H11" s="42">
        <v>0</v>
      </c>
      <c r="I11" s="43">
        <v>0</v>
      </c>
      <c r="J11" s="649">
        <v>665138.61</v>
      </c>
      <c r="K11" s="268">
        <f t="shared" si="2"/>
        <v>-665138.61</v>
      </c>
      <c r="L11" s="38">
        <v>3111010.78</v>
      </c>
      <c r="M11" s="42">
        <v>1954272.21</v>
      </c>
      <c r="N11" s="268">
        <f t="shared" si="3"/>
        <v>1156738.5699999998</v>
      </c>
      <c r="O11" s="412">
        <v>308556.51</v>
      </c>
      <c r="P11" s="582">
        <f t="shared" si="6"/>
        <v>183043.44999999984</v>
      </c>
      <c r="Q11" s="650">
        <v>44744.54</v>
      </c>
      <c r="R11" s="651">
        <v>65226.32</v>
      </c>
      <c r="S11" s="652">
        <v>939.01</v>
      </c>
      <c r="T11" s="653">
        <v>549.95</v>
      </c>
      <c r="U11" s="448">
        <f t="shared" si="7"/>
        <v>162950.72999999984</v>
      </c>
      <c r="V11" s="652">
        <v>107</v>
      </c>
      <c r="W11" s="51">
        <f t="shared" si="5"/>
        <v>162843.72999999984</v>
      </c>
      <c r="X11" s="64">
        <v>162843.73</v>
      </c>
      <c r="Y11" s="44"/>
      <c r="Z11" s="7"/>
      <c r="AA11" s="7"/>
      <c r="AB11" s="7"/>
    </row>
    <row r="12" spans="1:28" ht="14.25" customHeight="1">
      <c r="A12" s="159"/>
      <c r="B12" s="162" t="s">
        <v>22</v>
      </c>
      <c r="C12" s="41">
        <f t="shared" si="0"/>
        <v>426385</v>
      </c>
      <c r="D12" s="42">
        <v>405815</v>
      </c>
      <c r="E12" s="42">
        <v>20570</v>
      </c>
      <c r="F12" s="42">
        <v>0</v>
      </c>
      <c r="G12" s="50">
        <f t="shared" si="1"/>
        <v>123339.08</v>
      </c>
      <c r="H12" s="42">
        <v>99035.92</v>
      </c>
      <c r="I12" s="43">
        <v>24303.16</v>
      </c>
      <c r="J12" s="43">
        <v>0</v>
      </c>
      <c r="K12" s="268">
        <f t="shared" si="2"/>
        <v>303045.92</v>
      </c>
      <c r="L12" s="654">
        <v>0</v>
      </c>
      <c r="M12" s="49">
        <v>0</v>
      </c>
      <c r="N12" s="268">
        <f t="shared" si="3"/>
        <v>0</v>
      </c>
      <c r="O12" s="584">
        <v>68944.89</v>
      </c>
      <c r="P12" s="582">
        <f t="shared" si="6"/>
        <v>234101.02999999997</v>
      </c>
      <c r="Q12" s="41">
        <v>1237.64</v>
      </c>
      <c r="R12" s="268">
        <v>3302.69</v>
      </c>
      <c r="S12" s="50">
        <v>0</v>
      </c>
      <c r="T12" s="43">
        <v>0</v>
      </c>
      <c r="U12" s="583">
        <f t="shared" si="7"/>
        <v>232035.97999999998</v>
      </c>
      <c r="V12" s="51">
        <v>0</v>
      </c>
      <c r="W12" s="51">
        <f t="shared" si="5"/>
        <v>232035.97999999998</v>
      </c>
      <c r="X12" s="269">
        <v>232035.98</v>
      </c>
      <c r="Y12" s="268"/>
      <c r="Z12" s="7"/>
      <c r="AA12" s="7"/>
      <c r="AB12" s="7"/>
    </row>
    <row r="13" spans="1:28" ht="14.25" customHeight="1">
      <c r="A13" s="159"/>
      <c r="B13" s="162" t="s">
        <v>58</v>
      </c>
      <c r="C13" s="137">
        <f t="shared" si="0"/>
        <v>182984</v>
      </c>
      <c r="D13" s="138">
        <v>166224</v>
      </c>
      <c r="E13" s="138">
        <v>16760</v>
      </c>
      <c r="F13" s="138">
        <v>0</v>
      </c>
      <c r="G13" s="139">
        <f t="shared" si="1"/>
        <v>293920.30999999994</v>
      </c>
      <c r="H13" s="138">
        <v>266411.49</v>
      </c>
      <c r="I13" s="138">
        <v>16582.22</v>
      </c>
      <c r="J13" s="138">
        <v>10926.6</v>
      </c>
      <c r="K13" s="160">
        <f t="shared" si="2"/>
        <v>-110936.30999999994</v>
      </c>
      <c r="L13" s="38">
        <v>187260.81</v>
      </c>
      <c r="M13" s="42">
        <v>8275</v>
      </c>
      <c r="N13" s="160">
        <f t="shared" si="3"/>
        <v>178985.81</v>
      </c>
      <c r="O13" s="412">
        <v>83299.5</v>
      </c>
      <c r="P13" s="582">
        <f t="shared" si="6"/>
        <v>-15249.999999999942</v>
      </c>
      <c r="Q13" s="585">
        <v>15250</v>
      </c>
      <c r="R13" s="586"/>
      <c r="S13" s="141"/>
      <c r="T13" s="140"/>
      <c r="U13" s="583">
        <f t="shared" si="7"/>
        <v>5.820766091346741E-11</v>
      </c>
      <c r="V13" s="141"/>
      <c r="W13" s="454">
        <f t="shared" si="5"/>
        <v>5.820766091346741E-11</v>
      </c>
      <c r="X13" s="64"/>
      <c r="Y13" s="72"/>
      <c r="Z13" s="7"/>
      <c r="AA13" s="7"/>
      <c r="AB13" s="7"/>
    </row>
    <row r="14" spans="1:28" ht="14.25" customHeight="1">
      <c r="A14" s="270">
        <v>2</v>
      </c>
      <c r="B14" s="164" t="s">
        <v>39</v>
      </c>
      <c r="C14" s="147">
        <f t="shared" si="0"/>
        <v>2671700.3899999997</v>
      </c>
      <c r="D14" s="90">
        <v>1562281.92</v>
      </c>
      <c r="E14" s="90">
        <v>1109418.47</v>
      </c>
      <c r="F14" s="90">
        <v>0</v>
      </c>
      <c r="G14" s="90">
        <f t="shared" si="1"/>
        <v>2987253.12</v>
      </c>
      <c r="H14" s="90">
        <v>1874083.31</v>
      </c>
      <c r="I14" s="90">
        <v>1113169.81</v>
      </c>
      <c r="J14" s="90">
        <v>0</v>
      </c>
      <c r="K14" s="271">
        <f t="shared" si="2"/>
        <v>-315552.73000000045</v>
      </c>
      <c r="L14" s="272">
        <v>235961.46</v>
      </c>
      <c r="M14" s="90">
        <v>40281.02</v>
      </c>
      <c r="N14" s="271">
        <f t="shared" si="3"/>
        <v>195680.44</v>
      </c>
      <c r="O14" s="587">
        <v>102033.1</v>
      </c>
      <c r="P14" s="588">
        <f t="shared" si="6"/>
        <v>-221905.39000000045</v>
      </c>
      <c r="Q14" s="589">
        <v>62561.31</v>
      </c>
      <c r="R14" s="271">
        <v>2845.77</v>
      </c>
      <c r="S14" s="90">
        <v>1151.31</v>
      </c>
      <c r="T14" s="590">
        <v>861.98</v>
      </c>
      <c r="U14" s="591">
        <f t="shared" si="7"/>
        <v>-161900.52000000046</v>
      </c>
      <c r="V14" s="272">
        <v>334</v>
      </c>
      <c r="W14" s="90">
        <f t="shared" si="5"/>
        <v>-162234.52000000046</v>
      </c>
      <c r="X14" s="90"/>
      <c r="Y14" s="271">
        <v>162234.52</v>
      </c>
      <c r="Z14" s="7"/>
      <c r="AA14" s="7"/>
      <c r="AB14" s="7"/>
    </row>
    <row r="15" spans="1:28" ht="14.25" customHeight="1">
      <c r="A15" s="273">
        <v>3</v>
      </c>
      <c r="B15" s="169" t="s">
        <v>41</v>
      </c>
      <c r="C15" s="274">
        <f t="shared" si="0"/>
        <v>8468811.53</v>
      </c>
      <c r="D15" s="92">
        <v>5871454.88</v>
      </c>
      <c r="E15" s="92">
        <v>2597356.65</v>
      </c>
      <c r="F15" s="92">
        <v>0</v>
      </c>
      <c r="G15" s="92">
        <f t="shared" si="1"/>
        <v>9086266.29</v>
      </c>
      <c r="H15" s="92">
        <v>5458628.3</v>
      </c>
      <c r="I15" s="92">
        <v>3627637.99</v>
      </c>
      <c r="J15" s="275">
        <v>0</v>
      </c>
      <c r="K15" s="93">
        <f t="shared" si="2"/>
        <v>-617454.7599999998</v>
      </c>
      <c r="L15" s="274">
        <v>991302.76</v>
      </c>
      <c r="M15" s="92">
        <v>492464.05</v>
      </c>
      <c r="N15" s="93">
        <f t="shared" si="3"/>
        <v>498838.71</v>
      </c>
      <c r="O15" s="592">
        <v>98384.27</v>
      </c>
      <c r="P15" s="593">
        <f t="shared" si="6"/>
        <v>-217000.31999999977</v>
      </c>
      <c r="Q15" s="274">
        <v>228379.47</v>
      </c>
      <c r="R15" s="93">
        <v>125121.53</v>
      </c>
      <c r="S15" s="92">
        <v>280.67</v>
      </c>
      <c r="T15" s="594">
        <v>7067.14</v>
      </c>
      <c r="U15" s="592">
        <f t="shared" si="7"/>
        <v>-120528.84999999977</v>
      </c>
      <c r="V15" s="91">
        <v>32600</v>
      </c>
      <c r="W15" s="91">
        <f>U15-V15</f>
        <v>-153128.84999999977</v>
      </c>
      <c r="X15" s="92"/>
      <c r="Y15" s="93">
        <v>153128.85</v>
      </c>
      <c r="Z15" s="7"/>
      <c r="AA15" s="7"/>
      <c r="AB15" s="7"/>
    </row>
    <row r="16" spans="1:28" ht="14.25" customHeight="1">
      <c r="A16" s="276">
        <v>4</v>
      </c>
      <c r="B16" s="174" t="s">
        <v>40</v>
      </c>
      <c r="C16" s="110">
        <f t="shared" si="0"/>
        <v>7735861.989999999</v>
      </c>
      <c r="D16" s="96">
        <f>D17+D18+D19+D20-D22+D21</f>
        <v>4531748.31</v>
      </c>
      <c r="E16" s="96">
        <f>E17+E18+E19+E20-E22+E21</f>
        <v>2247605.56</v>
      </c>
      <c r="F16" s="96">
        <f>F17+F18+F19+F20-F22+F21</f>
        <v>956508.12</v>
      </c>
      <c r="G16" s="96">
        <f t="shared" si="1"/>
        <v>6633337.83</v>
      </c>
      <c r="H16" s="96">
        <f>H17+H18+H19+H20-H22+H21</f>
        <v>3590379.65</v>
      </c>
      <c r="I16" s="96">
        <f>I17+I18+I19+I20-I22+I21</f>
        <v>3009871.77</v>
      </c>
      <c r="J16" s="96">
        <f aca="true" t="shared" si="8" ref="J16:W16">J17+J18+J19+J20-J22+J21</f>
        <v>33086.41</v>
      </c>
      <c r="K16" s="112">
        <f t="shared" si="2"/>
        <v>1102524.1599999992</v>
      </c>
      <c r="L16" s="96">
        <f t="shared" si="8"/>
        <v>2161607.4899999998</v>
      </c>
      <c r="M16" s="96">
        <f t="shared" si="8"/>
        <v>3366857.6399999997</v>
      </c>
      <c r="N16" s="112">
        <f t="shared" si="3"/>
        <v>-1205250.15</v>
      </c>
      <c r="O16" s="96">
        <f t="shared" si="8"/>
        <v>598260.7000000001</v>
      </c>
      <c r="P16" s="96">
        <f t="shared" si="8"/>
        <v>-700986.6899999997</v>
      </c>
      <c r="Q16" s="96">
        <f t="shared" si="8"/>
        <v>1214202.78</v>
      </c>
      <c r="R16" s="596">
        <f t="shared" si="8"/>
        <v>116362.69</v>
      </c>
      <c r="S16" s="655">
        <f t="shared" si="8"/>
        <v>793.36</v>
      </c>
      <c r="T16" s="96">
        <f t="shared" si="8"/>
        <v>82933.84</v>
      </c>
      <c r="U16" s="96">
        <f t="shared" si="8"/>
        <v>314712.92000000016</v>
      </c>
      <c r="V16" s="96">
        <f t="shared" si="8"/>
        <v>10272</v>
      </c>
      <c r="W16" s="595">
        <f t="shared" si="8"/>
        <v>304440.92000000016</v>
      </c>
      <c r="X16" s="595">
        <f>-Y18-Y19-Y20+X17+X21</f>
        <v>304440.92000000004</v>
      </c>
      <c r="Y16" s="596"/>
      <c r="Z16" s="7"/>
      <c r="AA16" s="7"/>
      <c r="AB16" s="7"/>
    </row>
    <row r="17" spans="1:28" ht="14.25" customHeight="1">
      <c r="A17" s="159"/>
      <c r="B17" s="176" t="s">
        <v>37</v>
      </c>
      <c r="C17" s="41">
        <f t="shared" si="0"/>
        <v>7757713.61</v>
      </c>
      <c r="D17" s="42">
        <v>4531748.31</v>
      </c>
      <c r="E17" s="42">
        <v>2269457.18</v>
      </c>
      <c r="F17" s="42">
        <v>956508.12</v>
      </c>
      <c r="G17" s="42">
        <f t="shared" si="1"/>
        <v>7006877.91</v>
      </c>
      <c r="H17" s="42">
        <v>3590379.65</v>
      </c>
      <c r="I17" s="42">
        <v>3383411.85</v>
      </c>
      <c r="J17" s="43">
        <v>33086.41</v>
      </c>
      <c r="K17" s="340">
        <f t="shared" si="2"/>
        <v>750835.7000000002</v>
      </c>
      <c r="L17" s="41">
        <v>0</v>
      </c>
      <c r="M17" s="42">
        <v>0</v>
      </c>
      <c r="N17" s="268">
        <f t="shared" si="3"/>
        <v>0</v>
      </c>
      <c r="O17" s="583">
        <v>329024.95</v>
      </c>
      <c r="P17" s="582">
        <f t="shared" si="6"/>
        <v>421810.7500000002</v>
      </c>
      <c r="Q17" s="41">
        <v>424401.79</v>
      </c>
      <c r="R17" s="268">
        <v>90405.4</v>
      </c>
      <c r="S17" s="42">
        <v>776.72</v>
      </c>
      <c r="T17" s="43">
        <v>6423.73</v>
      </c>
      <c r="U17" s="583">
        <f t="shared" si="7"/>
        <v>750160.1300000001</v>
      </c>
      <c r="V17" s="40">
        <v>5437</v>
      </c>
      <c r="W17" s="45">
        <f aca="true" t="shared" si="9" ref="W17:W22">U17-V17</f>
        <v>744723.1300000001</v>
      </c>
      <c r="X17" s="42">
        <v>744723.13</v>
      </c>
      <c r="Y17" s="268"/>
      <c r="Z17" s="7"/>
      <c r="AA17" s="7"/>
      <c r="AB17" s="7"/>
    </row>
    <row r="18" spans="1:28" ht="14.25" customHeight="1">
      <c r="A18" s="159"/>
      <c r="B18" s="161" t="s">
        <v>18</v>
      </c>
      <c r="C18" s="41">
        <f t="shared" si="0"/>
        <v>0</v>
      </c>
      <c r="D18" s="53">
        <v>0</v>
      </c>
      <c r="E18" s="53">
        <v>0</v>
      </c>
      <c r="F18" s="53">
        <v>0</v>
      </c>
      <c r="G18" s="42">
        <f t="shared" si="1"/>
        <v>0</v>
      </c>
      <c r="H18" s="42">
        <v>0</v>
      </c>
      <c r="I18" s="42">
        <v>0</v>
      </c>
      <c r="J18" s="42">
        <v>0</v>
      </c>
      <c r="K18" s="268">
        <f t="shared" si="2"/>
        <v>0</v>
      </c>
      <c r="L18" s="41">
        <v>894879.41</v>
      </c>
      <c r="M18" s="42">
        <v>1628158.89</v>
      </c>
      <c r="N18" s="268">
        <f t="shared" si="3"/>
        <v>-733279.4799999999</v>
      </c>
      <c r="O18" s="583">
        <v>102431.69</v>
      </c>
      <c r="P18" s="582">
        <f t="shared" si="6"/>
        <v>-835711.1699999999</v>
      </c>
      <c r="Q18" s="41">
        <v>445868.57</v>
      </c>
      <c r="R18" s="268">
        <v>19831.86</v>
      </c>
      <c r="S18" s="42">
        <v>0</v>
      </c>
      <c r="T18" s="43">
        <v>4446.33</v>
      </c>
      <c r="U18" s="583">
        <f t="shared" si="7"/>
        <v>-414120.7899999999</v>
      </c>
      <c r="V18" s="51">
        <v>4835</v>
      </c>
      <c r="W18" s="45">
        <f t="shared" si="9"/>
        <v>-418955.7899999999</v>
      </c>
      <c r="X18" s="42"/>
      <c r="Y18" s="268">
        <v>418955.79</v>
      </c>
      <c r="Z18" s="7"/>
      <c r="AA18" s="7"/>
      <c r="AB18" s="7"/>
    </row>
    <row r="19" spans="1:28" ht="14.25" customHeight="1">
      <c r="A19" s="159"/>
      <c r="B19" s="178" t="s">
        <v>19</v>
      </c>
      <c r="C19" s="41">
        <f t="shared" si="0"/>
        <v>0</v>
      </c>
      <c r="D19" s="53">
        <v>0</v>
      </c>
      <c r="E19" s="48">
        <v>0</v>
      </c>
      <c r="F19" s="53">
        <v>0</v>
      </c>
      <c r="G19" s="42">
        <f t="shared" si="1"/>
        <v>0</v>
      </c>
      <c r="H19" s="42">
        <v>0</v>
      </c>
      <c r="I19" s="43">
        <v>0</v>
      </c>
      <c r="J19" s="42">
        <v>0</v>
      </c>
      <c r="K19" s="268">
        <f t="shared" si="2"/>
        <v>0</v>
      </c>
      <c r="L19" s="41">
        <v>1019634.45</v>
      </c>
      <c r="M19" s="42">
        <v>1048601.72</v>
      </c>
      <c r="N19" s="268">
        <f t="shared" si="3"/>
        <v>-28967.27000000002</v>
      </c>
      <c r="O19" s="583">
        <v>11836.28</v>
      </c>
      <c r="P19" s="582">
        <f t="shared" si="6"/>
        <v>-40803.55000000002</v>
      </c>
      <c r="Q19" s="41">
        <v>76898.23</v>
      </c>
      <c r="R19" s="268">
        <v>6117</v>
      </c>
      <c r="S19" s="42">
        <v>16.64</v>
      </c>
      <c r="T19" s="43">
        <v>71806.18</v>
      </c>
      <c r="U19" s="583">
        <f t="shared" si="7"/>
        <v>-41811.860000000015</v>
      </c>
      <c r="V19" s="51">
        <v>0</v>
      </c>
      <c r="W19" s="45">
        <f t="shared" si="9"/>
        <v>-41811.860000000015</v>
      </c>
      <c r="X19" s="42"/>
      <c r="Y19" s="268">
        <v>41811.86</v>
      </c>
      <c r="Z19" s="7"/>
      <c r="AA19" s="7"/>
      <c r="AB19" s="7"/>
    </row>
    <row r="20" spans="1:28" ht="14.25" customHeight="1">
      <c r="A20" s="159"/>
      <c r="B20" s="178" t="s">
        <v>31</v>
      </c>
      <c r="C20" s="41">
        <f t="shared" si="0"/>
        <v>0</v>
      </c>
      <c r="D20" s="53">
        <v>0</v>
      </c>
      <c r="E20" s="53">
        <v>0</v>
      </c>
      <c r="F20" s="53">
        <v>0</v>
      </c>
      <c r="G20" s="42">
        <f t="shared" si="1"/>
        <v>0</v>
      </c>
      <c r="H20" s="42">
        <v>0</v>
      </c>
      <c r="I20" s="42">
        <v>0</v>
      </c>
      <c r="J20" s="42">
        <v>0</v>
      </c>
      <c r="K20" s="268">
        <f t="shared" si="2"/>
        <v>0</v>
      </c>
      <c r="L20" s="41">
        <v>531301.64</v>
      </c>
      <c r="M20" s="42">
        <v>609927.29</v>
      </c>
      <c r="N20" s="268">
        <f t="shared" si="3"/>
        <v>-78625.65000000002</v>
      </c>
      <c r="O20" s="583">
        <v>131868.13</v>
      </c>
      <c r="P20" s="582">
        <f t="shared" si="6"/>
        <v>-210493.78000000003</v>
      </c>
      <c r="Q20" s="41">
        <v>193529.85</v>
      </c>
      <c r="R20" s="268">
        <v>3.36</v>
      </c>
      <c r="S20" s="42">
        <v>0</v>
      </c>
      <c r="T20" s="43">
        <v>0</v>
      </c>
      <c r="U20" s="583">
        <f t="shared" si="7"/>
        <v>-16967.290000000023</v>
      </c>
      <c r="V20" s="51">
        <v>0</v>
      </c>
      <c r="W20" s="45">
        <f t="shared" si="9"/>
        <v>-16967.290000000023</v>
      </c>
      <c r="X20" s="42"/>
      <c r="Y20" s="268">
        <v>16967.29</v>
      </c>
      <c r="Z20" s="7"/>
      <c r="AA20" s="7"/>
      <c r="AB20" s="7"/>
    </row>
    <row r="21" spans="1:28" ht="14.25" customHeight="1">
      <c r="A21" s="159"/>
      <c r="B21" s="597" t="s">
        <v>85</v>
      </c>
      <c r="C21" s="41">
        <f t="shared" si="0"/>
        <v>0</v>
      </c>
      <c r="D21" s="53">
        <v>0</v>
      </c>
      <c r="E21" s="53">
        <v>0</v>
      </c>
      <c r="F21" s="53">
        <v>0</v>
      </c>
      <c r="G21" s="42">
        <f t="shared" si="1"/>
        <v>0</v>
      </c>
      <c r="H21" s="42">
        <v>0</v>
      </c>
      <c r="I21" s="42">
        <v>0</v>
      </c>
      <c r="J21" s="43">
        <v>0</v>
      </c>
      <c r="K21" s="268">
        <f t="shared" si="2"/>
        <v>0</v>
      </c>
      <c r="L21" s="41">
        <v>89332.07</v>
      </c>
      <c r="M21" s="42">
        <v>102021.36</v>
      </c>
      <c r="N21" s="268">
        <f t="shared" si="3"/>
        <v>-12689.289999999994</v>
      </c>
      <c r="O21" s="583">
        <v>23099.65</v>
      </c>
      <c r="P21" s="582">
        <f t="shared" si="6"/>
        <v>-35788.939999999995</v>
      </c>
      <c r="Q21" s="598">
        <v>73504.34</v>
      </c>
      <c r="R21" s="268">
        <v>5.07</v>
      </c>
      <c r="S21" s="42">
        <v>0</v>
      </c>
      <c r="T21" s="43">
        <v>257.6</v>
      </c>
      <c r="U21" s="583">
        <f t="shared" si="7"/>
        <v>37452.73</v>
      </c>
      <c r="V21" s="51">
        <v>0</v>
      </c>
      <c r="W21" s="45">
        <f t="shared" si="9"/>
        <v>37452.73</v>
      </c>
      <c r="X21" s="268">
        <v>37452.73</v>
      </c>
      <c r="Y21" s="268"/>
      <c r="Z21" s="7"/>
      <c r="AA21" s="7"/>
      <c r="AB21" s="7"/>
    </row>
    <row r="22" spans="1:28" ht="14.25" customHeight="1">
      <c r="A22" s="159"/>
      <c r="B22" s="162" t="s">
        <v>58</v>
      </c>
      <c r="C22" s="41">
        <f t="shared" si="0"/>
        <v>21851.62</v>
      </c>
      <c r="D22" s="42"/>
      <c r="E22" s="277">
        <v>21851.62</v>
      </c>
      <c r="F22" s="42"/>
      <c r="G22" s="42">
        <f t="shared" si="1"/>
        <v>373540.08</v>
      </c>
      <c r="H22" s="42"/>
      <c r="I22" s="277">
        <v>373540.08</v>
      </c>
      <c r="J22" s="43"/>
      <c r="K22" s="268">
        <f t="shared" si="2"/>
        <v>-351688.46</v>
      </c>
      <c r="L22" s="341">
        <v>373540.08</v>
      </c>
      <c r="M22" s="50">
        <v>21851.62</v>
      </c>
      <c r="N22" s="268">
        <f t="shared" si="3"/>
        <v>351688.46</v>
      </c>
      <c r="O22" s="448"/>
      <c r="P22" s="582">
        <f t="shared" si="6"/>
        <v>0</v>
      </c>
      <c r="Q22" s="599"/>
      <c r="R22" s="296"/>
      <c r="S22" s="42"/>
      <c r="T22" s="43"/>
      <c r="U22" s="583">
        <f t="shared" si="7"/>
        <v>0</v>
      </c>
      <c r="V22" s="47"/>
      <c r="W22" s="45">
        <f t="shared" si="9"/>
        <v>0</v>
      </c>
      <c r="X22" s="46"/>
      <c r="Y22" s="44"/>
      <c r="Z22" s="7"/>
      <c r="AA22" s="7"/>
      <c r="AB22" s="7"/>
    </row>
    <row r="23" spans="1:28" ht="14.25" customHeight="1">
      <c r="A23" s="279">
        <v>5</v>
      </c>
      <c r="B23" s="180" t="s">
        <v>42</v>
      </c>
      <c r="C23" s="280">
        <f t="shared" si="0"/>
        <v>4788951</v>
      </c>
      <c r="D23" s="281">
        <v>2773063.63</v>
      </c>
      <c r="E23" s="281">
        <v>2015887.37</v>
      </c>
      <c r="F23" s="281">
        <v>0</v>
      </c>
      <c r="G23" s="281">
        <f t="shared" si="1"/>
        <v>4780919.58</v>
      </c>
      <c r="H23" s="281">
        <v>2227978.9</v>
      </c>
      <c r="I23" s="281">
        <v>2468544.68</v>
      </c>
      <c r="J23" s="282">
        <v>84396</v>
      </c>
      <c r="K23" s="283">
        <f t="shared" si="2"/>
        <v>8031.4199999999255</v>
      </c>
      <c r="L23" s="280">
        <v>0</v>
      </c>
      <c r="M23" s="281">
        <v>0</v>
      </c>
      <c r="N23" s="283">
        <f t="shared" si="3"/>
        <v>0</v>
      </c>
      <c r="O23" s="600">
        <v>128702.99</v>
      </c>
      <c r="P23" s="601">
        <f t="shared" si="6"/>
        <v>-120671.57000000008</v>
      </c>
      <c r="Q23" s="280">
        <v>332576.29</v>
      </c>
      <c r="R23" s="283">
        <v>28263.61</v>
      </c>
      <c r="S23" s="281">
        <v>17097.65</v>
      </c>
      <c r="T23" s="602">
        <v>34822.11</v>
      </c>
      <c r="U23" s="600">
        <f t="shared" si="7"/>
        <v>165916.6499999999</v>
      </c>
      <c r="V23" s="284">
        <v>2219</v>
      </c>
      <c r="W23" s="284">
        <f>U23-V23</f>
        <v>163697.6499999999</v>
      </c>
      <c r="X23" s="281">
        <v>163697.65</v>
      </c>
      <c r="Y23" s="283"/>
      <c r="Z23" s="7"/>
      <c r="AA23" s="7"/>
      <c r="AB23" s="7"/>
    </row>
    <row r="24" spans="1:28" ht="14.25" customHeight="1">
      <c r="A24" s="285">
        <v>6</v>
      </c>
      <c r="B24" s="186" t="s">
        <v>43</v>
      </c>
      <c r="C24" s="286">
        <f t="shared" si="0"/>
        <v>5602822.9</v>
      </c>
      <c r="D24" s="99">
        <v>4449703.66</v>
      </c>
      <c r="E24" s="99">
        <v>1153119.24</v>
      </c>
      <c r="F24" s="99">
        <v>0</v>
      </c>
      <c r="G24" s="99">
        <f t="shared" si="1"/>
        <v>6022426.140000001</v>
      </c>
      <c r="H24" s="99">
        <v>3701104.83</v>
      </c>
      <c r="I24" s="287">
        <v>2321321.31</v>
      </c>
      <c r="J24" s="287">
        <v>0</v>
      </c>
      <c r="K24" s="97">
        <f t="shared" si="2"/>
        <v>-419603.2400000002</v>
      </c>
      <c r="L24" s="286">
        <v>0</v>
      </c>
      <c r="M24" s="99">
        <v>0</v>
      </c>
      <c r="N24" s="97">
        <f t="shared" si="3"/>
        <v>0</v>
      </c>
      <c r="O24" s="603">
        <v>185808.78</v>
      </c>
      <c r="P24" s="604">
        <f t="shared" si="6"/>
        <v>-605412.0200000003</v>
      </c>
      <c r="Q24" s="286">
        <v>381593.74</v>
      </c>
      <c r="R24" s="97">
        <v>24538.07</v>
      </c>
      <c r="S24" s="99">
        <v>134.03</v>
      </c>
      <c r="T24" s="605">
        <v>847.13</v>
      </c>
      <c r="U24" s="603">
        <f t="shared" si="7"/>
        <v>-249069.45000000027</v>
      </c>
      <c r="V24" s="98">
        <v>13749</v>
      </c>
      <c r="W24" s="98">
        <f>U24-V24</f>
        <v>-262818.4500000003</v>
      </c>
      <c r="X24" s="99"/>
      <c r="Y24" s="97">
        <v>262818.45</v>
      </c>
      <c r="Z24" s="7"/>
      <c r="AA24" s="7"/>
      <c r="AB24" s="7"/>
    </row>
    <row r="25" spans="1:28" ht="14.25" customHeight="1">
      <c r="A25" s="288">
        <v>7</v>
      </c>
      <c r="B25" s="190" t="s">
        <v>45</v>
      </c>
      <c r="C25" s="289">
        <f t="shared" si="0"/>
        <v>4628037.25</v>
      </c>
      <c r="D25" s="290">
        <f>D26+D27-D28</f>
        <v>698146.99</v>
      </c>
      <c r="E25" s="290">
        <f>E26+E27-E28</f>
        <v>3388619.4299999997</v>
      </c>
      <c r="F25" s="290">
        <f>F26+F27-F28</f>
        <v>541270.83</v>
      </c>
      <c r="G25" s="290">
        <f t="shared" si="1"/>
        <v>6215931.33</v>
      </c>
      <c r="H25" s="290">
        <f>H26+H27-H28</f>
        <v>919011.38</v>
      </c>
      <c r="I25" s="290">
        <f>I26+I27-I28</f>
        <v>4313232.25</v>
      </c>
      <c r="J25" s="290">
        <f>J26+J27-J28</f>
        <v>983687.7</v>
      </c>
      <c r="K25" s="101">
        <f t="shared" si="2"/>
        <v>-1587894.08</v>
      </c>
      <c r="L25" s="290">
        <f>L26+L27-L28</f>
        <v>269785.48</v>
      </c>
      <c r="M25" s="290">
        <f>M26+M27-M28</f>
        <v>92.59</v>
      </c>
      <c r="N25" s="100">
        <f t="shared" si="3"/>
        <v>269692.88999999996</v>
      </c>
      <c r="O25" s="606">
        <f aca="true" t="shared" si="10" ref="O25:V25">O26+O27-O28</f>
        <v>173436.48</v>
      </c>
      <c r="P25" s="606">
        <f t="shared" si="10"/>
        <v>-1491637.6700000004</v>
      </c>
      <c r="Q25" s="289">
        <f t="shared" si="10"/>
        <v>948381.95</v>
      </c>
      <c r="R25" s="101">
        <f t="shared" si="10"/>
        <v>119577.34</v>
      </c>
      <c r="S25" s="290">
        <f t="shared" si="10"/>
        <v>321.85</v>
      </c>
      <c r="T25" s="100">
        <f t="shared" si="10"/>
        <v>81684.13</v>
      </c>
      <c r="U25" s="656">
        <f t="shared" si="10"/>
        <v>-744195.3400000005</v>
      </c>
      <c r="V25" s="152">
        <f t="shared" si="10"/>
        <v>229</v>
      </c>
      <c r="W25" s="152">
        <f t="shared" si="5"/>
        <v>-744424.3400000005</v>
      </c>
      <c r="X25" s="291">
        <f>X27+X26</f>
        <v>0</v>
      </c>
      <c r="Y25" s="291">
        <f>Y27+Y26</f>
        <v>744424.3400000001</v>
      </c>
      <c r="Z25" s="7"/>
      <c r="AA25" s="7"/>
      <c r="AB25" s="7"/>
    </row>
    <row r="26" spans="1:28" ht="14.25" customHeight="1">
      <c r="A26" s="159"/>
      <c r="B26" s="176" t="s">
        <v>37</v>
      </c>
      <c r="C26" s="41">
        <f t="shared" si="0"/>
        <v>4248384.33</v>
      </c>
      <c r="D26" s="42">
        <v>698146.99</v>
      </c>
      <c r="E26" s="42">
        <v>3008966.51</v>
      </c>
      <c r="F26" s="42">
        <v>541270.83</v>
      </c>
      <c r="G26" s="42">
        <f t="shared" si="1"/>
        <v>5609765.890000001</v>
      </c>
      <c r="H26" s="42">
        <v>919011.38</v>
      </c>
      <c r="I26" s="42">
        <v>3707066.81</v>
      </c>
      <c r="J26" s="43">
        <v>983687.7</v>
      </c>
      <c r="K26" s="268">
        <f t="shared" si="2"/>
        <v>-1361381.5600000005</v>
      </c>
      <c r="L26" s="41">
        <v>269785.48</v>
      </c>
      <c r="M26" s="42">
        <v>92.59</v>
      </c>
      <c r="N26" s="268">
        <f t="shared" si="3"/>
        <v>269692.88999999996</v>
      </c>
      <c r="O26" s="583">
        <v>173436.48</v>
      </c>
      <c r="P26" s="582">
        <f t="shared" si="6"/>
        <v>-1265125.1500000006</v>
      </c>
      <c r="Q26" s="41">
        <v>913021.95</v>
      </c>
      <c r="R26" s="268">
        <v>104500.37</v>
      </c>
      <c r="S26" s="42">
        <v>321.85</v>
      </c>
      <c r="T26" s="43">
        <v>39601.98</v>
      </c>
      <c r="U26" s="583">
        <f t="shared" si="7"/>
        <v>-495883.70000000065</v>
      </c>
      <c r="V26" s="51">
        <v>229</v>
      </c>
      <c r="W26" s="45">
        <f t="shared" si="5"/>
        <v>-496112.70000000065</v>
      </c>
      <c r="X26" s="42"/>
      <c r="Y26" s="268">
        <v>496112.7</v>
      </c>
      <c r="Z26" s="7"/>
      <c r="AA26" s="7"/>
      <c r="AB26" s="7"/>
    </row>
    <row r="27" spans="1:28" ht="14.25" customHeight="1">
      <c r="A27" s="159"/>
      <c r="B27" s="192" t="s">
        <v>32</v>
      </c>
      <c r="C27" s="41">
        <f t="shared" si="0"/>
        <v>540032.92</v>
      </c>
      <c r="D27" s="48">
        <v>0</v>
      </c>
      <c r="E27" s="48">
        <v>540032.92</v>
      </c>
      <c r="F27" s="48">
        <v>0</v>
      </c>
      <c r="G27" s="42">
        <f t="shared" si="1"/>
        <v>766545.44</v>
      </c>
      <c r="H27" s="42">
        <v>0</v>
      </c>
      <c r="I27" s="43">
        <v>766545.44</v>
      </c>
      <c r="J27" s="54">
        <v>0</v>
      </c>
      <c r="K27" s="268">
        <f t="shared" si="2"/>
        <v>-226512.5199999999</v>
      </c>
      <c r="L27" s="41">
        <v>0</v>
      </c>
      <c r="M27" s="42">
        <v>0</v>
      </c>
      <c r="N27" s="268">
        <f t="shared" si="3"/>
        <v>0</v>
      </c>
      <c r="O27" s="583">
        <v>0</v>
      </c>
      <c r="P27" s="582">
        <f t="shared" si="6"/>
        <v>-226512.5199999999</v>
      </c>
      <c r="Q27" s="41">
        <v>35360</v>
      </c>
      <c r="R27" s="268">
        <v>15076.97</v>
      </c>
      <c r="S27" s="42">
        <v>0</v>
      </c>
      <c r="T27" s="43">
        <v>42082.15</v>
      </c>
      <c r="U27" s="583">
        <f t="shared" si="7"/>
        <v>-248311.6399999999</v>
      </c>
      <c r="V27" s="51">
        <v>0</v>
      </c>
      <c r="W27" s="45">
        <f>U27-V27</f>
        <v>-248311.6399999999</v>
      </c>
      <c r="X27" s="42"/>
      <c r="Y27" s="268">
        <v>248311.64</v>
      </c>
      <c r="Z27" s="7"/>
      <c r="AA27" s="7"/>
      <c r="AB27" s="7"/>
    </row>
    <row r="28" spans="1:28" ht="14.25" customHeight="1">
      <c r="A28" s="159"/>
      <c r="B28" s="162" t="s">
        <v>58</v>
      </c>
      <c r="C28" s="41">
        <f t="shared" si="0"/>
        <v>160380</v>
      </c>
      <c r="D28" s="277"/>
      <c r="E28" s="277">
        <v>160380</v>
      </c>
      <c r="F28" s="277"/>
      <c r="G28" s="50">
        <f>SUM(H28:J28)</f>
        <v>160380</v>
      </c>
      <c r="H28" s="277"/>
      <c r="I28" s="277">
        <v>160380</v>
      </c>
      <c r="J28" s="277"/>
      <c r="K28" s="304">
        <f t="shared" si="2"/>
        <v>0</v>
      </c>
      <c r="L28" s="41"/>
      <c r="M28" s="42"/>
      <c r="N28" s="268">
        <f t="shared" si="3"/>
        <v>0</v>
      </c>
      <c r="O28" s="607"/>
      <c r="P28" s="582">
        <f t="shared" si="6"/>
        <v>0</v>
      </c>
      <c r="Q28" s="452"/>
      <c r="R28" s="296"/>
      <c r="S28" s="294"/>
      <c r="T28" s="293"/>
      <c r="U28" s="583">
        <f t="shared" si="7"/>
        <v>0</v>
      </c>
      <c r="V28" s="294"/>
      <c r="W28" s="45">
        <f>U28-V28</f>
        <v>0</v>
      </c>
      <c r="X28" s="292"/>
      <c r="Y28" s="296"/>
      <c r="Z28" s="7"/>
      <c r="AA28" s="7"/>
      <c r="AB28" s="7"/>
    </row>
    <row r="29" spans="1:28" ht="14.25" customHeight="1">
      <c r="A29" s="297">
        <v>8</v>
      </c>
      <c r="B29" s="194" t="s">
        <v>46</v>
      </c>
      <c r="C29" s="298">
        <f t="shared" si="0"/>
        <v>905498.03</v>
      </c>
      <c r="D29" s="104">
        <v>497829.51</v>
      </c>
      <c r="E29" s="104">
        <v>407668.52</v>
      </c>
      <c r="F29" s="104">
        <v>0</v>
      </c>
      <c r="G29" s="104">
        <f t="shared" si="1"/>
        <v>708204.02</v>
      </c>
      <c r="H29" s="104">
        <v>229946</v>
      </c>
      <c r="I29" s="104">
        <v>425547.29</v>
      </c>
      <c r="J29" s="299">
        <v>52710.73</v>
      </c>
      <c r="K29" s="102">
        <f t="shared" si="2"/>
        <v>197294.01</v>
      </c>
      <c r="L29" s="298">
        <v>143545.85</v>
      </c>
      <c r="M29" s="104">
        <v>52155.88</v>
      </c>
      <c r="N29" s="102">
        <f t="shared" si="3"/>
        <v>91389.97</v>
      </c>
      <c r="O29" s="608">
        <v>186269.91</v>
      </c>
      <c r="P29" s="609">
        <f t="shared" si="6"/>
        <v>102414.06999999998</v>
      </c>
      <c r="Q29" s="195">
        <v>30736.44</v>
      </c>
      <c r="R29" s="458">
        <v>12049.47</v>
      </c>
      <c r="S29" s="104">
        <v>426.18</v>
      </c>
      <c r="T29" s="610">
        <v>3978.4</v>
      </c>
      <c r="U29" s="611">
        <f t="shared" si="7"/>
        <v>117548.81999999998</v>
      </c>
      <c r="V29" s="103">
        <v>61</v>
      </c>
      <c r="W29" s="103">
        <f t="shared" si="5"/>
        <v>117487.81999999998</v>
      </c>
      <c r="X29" s="104">
        <v>117487.82</v>
      </c>
      <c r="Y29" s="102"/>
      <c r="Z29" s="7"/>
      <c r="AA29" s="7"/>
      <c r="AB29" s="7"/>
    </row>
    <row r="30" spans="1:28" ht="14.25" customHeight="1">
      <c r="A30" s="301">
        <v>9</v>
      </c>
      <c r="B30" s="201" t="s">
        <v>47</v>
      </c>
      <c r="C30" s="302">
        <f t="shared" si="0"/>
        <v>6666052.850000001</v>
      </c>
      <c r="D30" s="303">
        <f>D31+D32+D33-D34</f>
        <v>2455617.99</v>
      </c>
      <c r="E30" s="303">
        <f>E31+E32+E33-E34</f>
        <v>4210434.86</v>
      </c>
      <c r="F30" s="303">
        <f>F31+F32+F33-F34</f>
        <v>0</v>
      </c>
      <c r="G30" s="303">
        <f t="shared" si="1"/>
        <v>7197345.58</v>
      </c>
      <c r="H30" s="303">
        <f>H31+H32+H33-H34</f>
        <v>2661064.1300000004</v>
      </c>
      <c r="I30" s="303">
        <f>I31+I32+I33-I34</f>
        <v>4536281.45</v>
      </c>
      <c r="J30" s="303">
        <f>J31+J32+J33-J34</f>
        <v>0</v>
      </c>
      <c r="K30" s="105">
        <f t="shared" si="2"/>
        <v>-531292.7299999995</v>
      </c>
      <c r="L30" s="303">
        <f>L31+L32+L33-L34</f>
        <v>1798926.81</v>
      </c>
      <c r="M30" s="303">
        <f>M31+M32+M33-M34</f>
        <v>2217750.58</v>
      </c>
      <c r="N30" s="105">
        <f t="shared" si="3"/>
        <v>-418823.77</v>
      </c>
      <c r="O30" s="612">
        <f>O31+O32+O33-O34</f>
        <v>666550.23</v>
      </c>
      <c r="P30" s="612">
        <f>P31+P32+P33-P34</f>
        <v>-1616666.7299999993</v>
      </c>
      <c r="Q30" s="302">
        <f aca="true" t="shared" si="11" ref="Q30:W30">Q31+Q32+Q33-Q34</f>
        <v>681004.49</v>
      </c>
      <c r="R30" s="105">
        <f t="shared" si="11"/>
        <v>135542.59</v>
      </c>
      <c r="S30" s="303">
        <f t="shared" si="11"/>
        <v>2873.8199999999997</v>
      </c>
      <c r="T30" s="613">
        <f t="shared" si="11"/>
        <v>7189.77</v>
      </c>
      <c r="U30" s="613">
        <f t="shared" si="11"/>
        <v>-1075520.7799999993</v>
      </c>
      <c r="V30" s="614">
        <f t="shared" si="11"/>
        <v>7468.740000000001</v>
      </c>
      <c r="W30" s="325">
        <f t="shared" si="11"/>
        <v>-1082989.5199999993</v>
      </c>
      <c r="X30" s="325"/>
      <c r="Y30" s="326">
        <f>Y32-X33+Y31</f>
        <v>1082989.52</v>
      </c>
      <c r="Z30" s="7"/>
      <c r="AA30" s="7"/>
      <c r="AB30" s="7"/>
    </row>
    <row r="31" spans="1:28" ht="14.25" customHeight="1">
      <c r="A31" s="159"/>
      <c r="B31" s="176" t="s">
        <v>37</v>
      </c>
      <c r="C31" s="41">
        <f t="shared" si="0"/>
        <v>6589001.470000001</v>
      </c>
      <c r="D31" s="42">
        <v>2454584.29</v>
      </c>
      <c r="E31" s="50">
        <v>4134417.18</v>
      </c>
      <c r="F31" s="50">
        <v>0</v>
      </c>
      <c r="G31" s="42">
        <f t="shared" si="1"/>
        <v>7274355.05</v>
      </c>
      <c r="H31" s="42">
        <v>2802566.29</v>
      </c>
      <c r="I31" s="42">
        <v>4471788.76</v>
      </c>
      <c r="J31" s="43">
        <v>0</v>
      </c>
      <c r="K31" s="268">
        <f t="shared" si="2"/>
        <v>-685353.5799999991</v>
      </c>
      <c r="L31" s="41">
        <v>1150855.92</v>
      </c>
      <c r="M31" s="42">
        <v>962537.12</v>
      </c>
      <c r="N31" s="268">
        <f t="shared" si="3"/>
        <v>188318.79999999993</v>
      </c>
      <c r="O31" s="583">
        <v>495586.59</v>
      </c>
      <c r="P31" s="582">
        <f t="shared" si="6"/>
        <v>-992621.3699999992</v>
      </c>
      <c r="Q31" s="41">
        <v>398918.38</v>
      </c>
      <c r="R31" s="268">
        <v>135313.02</v>
      </c>
      <c r="S31" s="42">
        <v>1969.57</v>
      </c>
      <c r="T31" s="43">
        <v>7151.05</v>
      </c>
      <c r="U31" s="583">
        <f t="shared" si="7"/>
        <v>-734197.4899999993</v>
      </c>
      <c r="V31" s="51">
        <v>7461.52</v>
      </c>
      <c r="W31" s="45">
        <f t="shared" si="5"/>
        <v>-741659.0099999993</v>
      </c>
      <c r="X31" s="42"/>
      <c r="Y31" s="304">
        <v>741659.01</v>
      </c>
      <c r="Z31" s="7"/>
      <c r="AA31" s="7"/>
      <c r="AB31" s="7"/>
    </row>
    <row r="32" spans="1:28" ht="14.25" customHeight="1">
      <c r="A32" s="159"/>
      <c r="B32" s="153" t="s">
        <v>60</v>
      </c>
      <c r="C32" s="41">
        <f t="shared" si="0"/>
        <v>77051.37999999999</v>
      </c>
      <c r="D32" s="48">
        <v>1033.7</v>
      </c>
      <c r="E32" s="48">
        <v>76017.68</v>
      </c>
      <c r="F32" s="48">
        <v>0</v>
      </c>
      <c r="G32" s="42">
        <f>SUM(H32:J32)</f>
        <v>233657.98</v>
      </c>
      <c r="H32" s="42">
        <v>1033.7</v>
      </c>
      <c r="I32" s="43">
        <v>232624.28</v>
      </c>
      <c r="J32" s="54">
        <v>0</v>
      </c>
      <c r="K32" s="268">
        <f t="shared" si="2"/>
        <v>-156606.60000000003</v>
      </c>
      <c r="L32" s="41">
        <v>954628.41</v>
      </c>
      <c r="M32" s="42">
        <v>1255213.46</v>
      </c>
      <c r="N32" s="268">
        <f t="shared" si="3"/>
        <v>-300585.04999999993</v>
      </c>
      <c r="O32" s="583">
        <v>170963.64</v>
      </c>
      <c r="P32" s="582">
        <f t="shared" si="6"/>
        <v>-628155.29</v>
      </c>
      <c r="Q32" s="41">
        <v>282086.11</v>
      </c>
      <c r="R32" s="268">
        <v>229.57</v>
      </c>
      <c r="S32" s="42">
        <v>904.25</v>
      </c>
      <c r="T32" s="43">
        <v>38.72</v>
      </c>
      <c r="U32" s="583">
        <f t="shared" si="7"/>
        <v>-345433.22000000003</v>
      </c>
      <c r="V32" s="51">
        <v>7.22</v>
      </c>
      <c r="W32" s="45">
        <f t="shared" si="5"/>
        <v>-345440.44</v>
      </c>
      <c r="X32" s="42"/>
      <c r="Y32" s="268">
        <v>345440.44</v>
      </c>
      <c r="Z32" s="7"/>
      <c r="AA32" s="7"/>
      <c r="AB32" s="7"/>
    </row>
    <row r="33" spans="1:28" ht="30" customHeight="1">
      <c r="A33" s="175"/>
      <c r="B33" s="657" t="s">
        <v>97</v>
      </c>
      <c r="C33" s="41">
        <f t="shared" si="0"/>
        <v>76826.42</v>
      </c>
      <c r="D33" s="48">
        <v>76826.42</v>
      </c>
      <c r="E33" s="48">
        <v>0</v>
      </c>
      <c r="F33" s="48">
        <v>0</v>
      </c>
      <c r="G33" s="42">
        <f>SUM(H33:J33)</f>
        <v>72716.49</v>
      </c>
      <c r="H33" s="42">
        <v>72716.49</v>
      </c>
      <c r="I33" s="42">
        <v>0</v>
      </c>
      <c r="J33" s="42">
        <v>0</v>
      </c>
      <c r="K33" s="268">
        <f t="shared" si="2"/>
        <v>4109.929999999993</v>
      </c>
      <c r="L33" s="41">
        <v>0</v>
      </c>
      <c r="M33" s="42">
        <v>0</v>
      </c>
      <c r="N33" s="268">
        <f t="shared" si="3"/>
        <v>0</v>
      </c>
      <c r="O33" s="583">
        <v>0</v>
      </c>
      <c r="P33" s="583">
        <f t="shared" si="6"/>
        <v>4109.929999999993</v>
      </c>
      <c r="Q33" s="41">
        <v>0</v>
      </c>
      <c r="R33" s="268">
        <v>0</v>
      </c>
      <c r="S33" s="42">
        <v>0</v>
      </c>
      <c r="T33" s="43">
        <v>0</v>
      </c>
      <c r="U33" s="583">
        <f t="shared" si="7"/>
        <v>4109.929999999993</v>
      </c>
      <c r="V33" s="51">
        <v>0</v>
      </c>
      <c r="W33" s="45">
        <f>U33-V33</f>
        <v>4109.929999999993</v>
      </c>
      <c r="X33" s="42">
        <v>4109.93</v>
      </c>
      <c r="Y33" s="268"/>
      <c r="Z33" s="7"/>
      <c r="AA33" s="7"/>
      <c r="AB33" s="7"/>
    </row>
    <row r="34" spans="1:28" ht="14.25" customHeight="1">
      <c r="A34" s="159"/>
      <c r="B34" s="72" t="s">
        <v>92</v>
      </c>
      <c r="C34" s="41">
        <f t="shared" si="0"/>
        <v>76826.41999999993</v>
      </c>
      <c r="D34" s="277">
        <f>2532444.41-2455617.99</f>
        <v>76826.41999999993</v>
      </c>
      <c r="E34" s="277"/>
      <c r="F34" s="277"/>
      <c r="G34" s="50">
        <f>SUM(H34:J34)</f>
        <v>383383.93999999994</v>
      </c>
      <c r="H34" s="277">
        <f>2876316.48-2661064.13</f>
        <v>215252.3500000001</v>
      </c>
      <c r="I34" s="277">
        <f>4704413.04-4536281.45</f>
        <v>168131.58999999985</v>
      </c>
      <c r="J34" s="277"/>
      <c r="K34" s="304">
        <f t="shared" si="2"/>
        <v>-306557.52</v>
      </c>
      <c r="L34" s="341">
        <f>2105484.33-1798926.81</f>
        <v>306557.52</v>
      </c>
      <c r="M34" s="277"/>
      <c r="N34" s="268">
        <f t="shared" si="3"/>
        <v>306557.52</v>
      </c>
      <c r="O34" s="448"/>
      <c r="P34" s="615">
        <f t="shared" si="6"/>
        <v>0</v>
      </c>
      <c r="Q34" s="599"/>
      <c r="R34" s="295"/>
      <c r="S34" s="278"/>
      <c r="T34" s="293"/>
      <c r="U34" s="583">
        <f t="shared" si="7"/>
        <v>0</v>
      </c>
      <c r="V34" s="278"/>
      <c r="W34" s="51">
        <f>U34-V34</f>
        <v>0</v>
      </c>
      <c r="X34" s="292"/>
      <c r="Y34" s="295"/>
      <c r="Z34" s="7"/>
      <c r="AA34" s="7"/>
      <c r="AB34" s="7"/>
    </row>
    <row r="35" spans="1:28" ht="14.25" customHeight="1">
      <c r="A35" s="305">
        <v>10</v>
      </c>
      <c r="B35" s="207" t="s">
        <v>50</v>
      </c>
      <c r="C35" s="78">
        <f t="shared" si="0"/>
        <v>4014144.79</v>
      </c>
      <c r="D35" s="306">
        <v>2920323.7</v>
      </c>
      <c r="E35" s="306">
        <v>1093821.09</v>
      </c>
      <c r="F35" s="306">
        <v>0</v>
      </c>
      <c r="G35" s="307">
        <f t="shared" si="1"/>
        <v>4527921.51</v>
      </c>
      <c r="H35" s="306">
        <v>2947707.13</v>
      </c>
      <c r="I35" s="306">
        <v>1580214.38</v>
      </c>
      <c r="J35" s="306">
        <v>0</v>
      </c>
      <c r="K35" s="308">
        <f t="shared" si="2"/>
        <v>-513776.71999999974</v>
      </c>
      <c r="L35" s="309">
        <v>311901.79</v>
      </c>
      <c r="M35" s="310">
        <v>90045.37</v>
      </c>
      <c r="N35" s="308">
        <f t="shared" si="3"/>
        <v>221856.41999999998</v>
      </c>
      <c r="O35" s="616">
        <v>129458.12</v>
      </c>
      <c r="P35" s="617">
        <f t="shared" si="6"/>
        <v>-421378.41999999975</v>
      </c>
      <c r="Q35" s="309">
        <v>205623.08</v>
      </c>
      <c r="R35" s="106">
        <v>12783.28</v>
      </c>
      <c r="S35" s="79">
        <v>667.07</v>
      </c>
      <c r="T35" s="618">
        <v>1015.19</v>
      </c>
      <c r="U35" s="619">
        <f t="shared" si="7"/>
        <v>-228886.73999999976</v>
      </c>
      <c r="V35" s="107">
        <v>298</v>
      </c>
      <c r="W35" s="79">
        <f t="shared" si="5"/>
        <v>-229184.73999999976</v>
      </c>
      <c r="X35" s="79"/>
      <c r="Y35" s="106">
        <v>229184.74</v>
      </c>
      <c r="Z35" s="7"/>
      <c r="AA35" s="7"/>
      <c r="AB35" s="7"/>
    </row>
    <row r="36" spans="1:28" ht="14.25" customHeight="1">
      <c r="A36" s="311">
        <v>11</v>
      </c>
      <c r="B36" s="212" t="s">
        <v>51</v>
      </c>
      <c r="C36" s="109">
        <f t="shared" si="0"/>
        <v>1021784.1699999999</v>
      </c>
      <c r="D36" s="81">
        <v>473369.67</v>
      </c>
      <c r="E36" s="81">
        <v>548414.5</v>
      </c>
      <c r="F36" s="81">
        <v>0</v>
      </c>
      <c r="G36" s="81">
        <f t="shared" si="1"/>
        <v>871557.03</v>
      </c>
      <c r="H36" s="81">
        <v>323142.53</v>
      </c>
      <c r="I36" s="81">
        <v>548414.5</v>
      </c>
      <c r="J36" s="81">
        <v>0</v>
      </c>
      <c r="K36" s="108">
        <f t="shared" si="2"/>
        <v>150227.1399999999</v>
      </c>
      <c r="L36" s="109">
        <v>0</v>
      </c>
      <c r="M36" s="81">
        <v>0</v>
      </c>
      <c r="N36" s="108">
        <f t="shared" si="3"/>
        <v>0</v>
      </c>
      <c r="O36" s="620">
        <v>135470.78</v>
      </c>
      <c r="P36" s="621">
        <f t="shared" si="6"/>
        <v>14756.359999999899</v>
      </c>
      <c r="Q36" s="109">
        <v>0.51</v>
      </c>
      <c r="R36" s="108">
        <v>2966.77</v>
      </c>
      <c r="S36" s="81">
        <v>970.56</v>
      </c>
      <c r="T36" s="622">
        <v>52.96</v>
      </c>
      <c r="U36" s="623">
        <f t="shared" si="7"/>
        <v>12707.699999999899</v>
      </c>
      <c r="V36" s="482">
        <v>0</v>
      </c>
      <c r="W36" s="81">
        <f t="shared" si="5"/>
        <v>12707.699999999899</v>
      </c>
      <c r="X36" s="81">
        <v>12707.7</v>
      </c>
      <c r="Y36" s="108"/>
      <c r="Z36" s="7"/>
      <c r="AA36" s="7"/>
      <c r="AB36" s="7"/>
    </row>
    <row r="37" spans="1:28" ht="14.25" customHeight="1">
      <c r="A37" s="276">
        <v>12</v>
      </c>
      <c r="B37" s="228" t="s">
        <v>52</v>
      </c>
      <c r="C37" s="229">
        <f t="shared" si="0"/>
        <v>3659574.36</v>
      </c>
      <c r="D37" s="96">
        <v>2389287.82</v>
      </c>
      <c r="E37" s="96">
        <v>1066436.32</v>
      </c>
      <c r="F37" s="96">
        <v>203850.22</v>
      </c>
      <c r="G37" s="111">
        <f t="shared" si="1"/>
        <v>3149892.13</v>
      </c>
      <c r="H37" s="96">
        <v>1848817.05</v>
      </c>
      <c r="I37" s="96">
        <v>1301075.08</v>
      </c>
      <c r="J37" s="94">
        <v>0</v>
      </c>
      <c r="K37" s="112">
        <f t="shared" si="2"/>
        <v>509682.23</v>
      </c>
      <c r="L37" s="110">
        <v>0</v>
      </c>
      <c r="M37" s="96">
        <v>0</v>
      </c>
      <c r="N37" s="112">
        <f t="shared" si="3"/>
        <v>0</v>
      </c>
      <c r="O37" s="624">
        <v>516934.4</v>
      </c>
      <c r="P37" s="625">
        <f t="shared" si="6"/>
        <v>-7252.170000000042</v>
      </c>
      <c r="Q37" s="110">
        <v>290322.84</v>
      </c>
      <c r="R37" s="112">
        <v>258092.93</v>
      </c>
      <c r="S37" s="96">
        <v>24.24</v>
      </c>
      <c r="T37" s="626">
        <v>4954.22</v>
      </c>
      <c r="U37" s="624">
        <f t="shared" si="7"/>
        <v>20047.75999999999</v>
      </c>
      <c r="V37" s="627">
        <v>7045</v>
      </c>
      <c r="W37" s="95">
        <f t="shared" si="5"/>
        <v>13002.759999999991</v>
      </c>
      <c r="X37" s="96">
        <v>13002.76</v>
      </c>
      <c r="Y37" s="112"/>
      <c r="Z37" s="7"/>
      <c r="AA37" s="7"/>
      <c r="AB37" s="7"/>
    </row>
    <row r="38" spans="1:28" ht="14.25" customHeight="1">
      <c r="A38" s="312">
        <v>13</v>
      </c>
      <c r="B38" s="221" t="s">
        <v>53</v>
      </c>
      <c r="C38" s="313">
        <f t="shared" si="0"/>
        <v>7108649.17</v>
      </c>
      <c r="D38" s="314">
        <v>363370.53</v>
      </c>
      <c r="E38" s="314">
        <v>4053557.63</v>
      </c>
      <c r="F38" s="314">
        <v>2691721.01</v>
      </c>
      <c r="G38" s="314">
        <f t="shared" si="1"/>
        <v>7078036.08</v>
      </c>
      <c r="H38" s="314">
        <v>363370.53</v>
      </c>
      <c r="I38" s="314">
        <v>6714665.55</v>
      </c>
      <c r="J38" s="315">
        <v>0</v>
      </c>
      <c r="K38" s="316">
        <f t="shared" si="2"/>
        <v>30613.08999999985</v>
      </c>
      <c r="L38" s="313">
        <v>849095.44</v>
      </c>
      <c r="M38" s="314">
        <v>725262.39</v>
      </c>
      <c r="N38" s="316">
        <f t="shared" si="3"/>
        <v>123833.04999999993</v>
      </c>
      <c r="O38" s="628">
        <v>29855.29</v>
      </c>
      <c r="P38" s="629">
        <f t="shared" si="6"/>
        <v>124590.84999999977</v>
      </c>
      <c r="Q38" s="313">
        <v>1505320</v>
      </c>
      <c r="R38" s="316">
        <v>766328.94</v>
      </c>
      <c r="S38" s="314">
        <v>218744.9</v>
      </c>
      <c r="T38" s="630">
        <v>8576.17</v>
      </c>
      <c r="U38" s="628">
        <f t="shared" si="7"/>
        <v>1073750.64</v>
      </c>
      <c r="V38" s="317">
        <v>4776</v>
      </c>
      <c r="W38" s="317">
        <f t="shared" si="5"/>
        <v>1068974.64</v>
      </c>
      <c r="X38" s="314">
        <v>1068974.64</v>
      </c>
      <c r="Y38" s="316"/>
      <c r="Z38" s="7"/>
      <c r="AA38" s="7"/>
      <c r="AB38" s="7"/>
    </row>
    <row r="39" spans="1:28" ht="14.25" customHeight="1">
      <c r="A39" s="318">
        <v>14</v>
      </c>
      <c r="B39" s="225" t="s">
        <v>54</v>
      </c>
      <c r="C39" s="114">
        <f t="shared" si="0"/>
        <v>9666405.46</v>
      </c>
      <c r="D39" s="113">
        <f>D40+D41-D42</f>
        <v>2795845.13</v>
      </c>
      <c r="E39" s="113">
        <f>E40+E41-E42</f>
        <v>5829367.03</v>
      </c>
      <c r="F39" s="113">
        <f>F40+F41-F42</f>
        <v>1041193.3</v>
      </c>
      <c r="G39" s="113">
        <f t="shared" si="1"/>
        <v>10742855.8</v>
      </c>
      <c r="H39" s="113">
        <f>H40+H41-H42</f>
        <v>1616403.72</v>
      </c>
      <c r="I39" s="113">
        <f>I40+I41-I42</f>
        <v>8930873.56</v>
      </c>
      <c r="J39" s="113">
        <f aca="true" t="shared" si="12" ref="J39:V39">J40+J41-J42</f>
        <v>195578.52</v>
      </c>
      <c r="K39" s="113">
        <f t="shared" si="12"/>
        <v>-1076450.3400000008</v>
      </c>
      <c r="L39" s="113">
        <f t="shared" si="12"/>
        <v>1980135.22</v>
      </c>
      <c r="M39" s="113">
        <f t="shared" si="12"/>
        <v>1093547.1099999999</v>
      </c>
      <c r="N39" s="116">
        <f t="shared" si="3"/>
        <v>886588.1100000001</v>
      </c>
      <c r="O39" s="631">
        <f t="shared" si="12"/>
        <v>563908.36</v>
      </c>
      <c r="P39" s="631">
        <f t="shared" si="12"/>
        <v>-753770.5900000007</v>
      </c>
      <c r="Q39" s="114">
        <f t="shared" si="12"/>
        <v>627217.05</v>
      </c>
      <c r="R39" s="116">
        <f t="shared" si="12"/>
        <v>144499.64</v>
      </c>
      <c r="S39" s="113">
        <f t="shared" si="12"/>
        <v>9030</v>
      </c>
      <c r="T39" s="632">
        <f t="shared" si="12"/>
        <v>4391.62</v>
      </c>
      <c r="U39" s="632">
        <f t="shared" si="12"/>
        <v>-266414.8000000006</v>
      </c>
      <c r="V39" s="115">
        <f t="shared" si="12"/>
        <v>0</v>
      </c>
      <c r="W39" s="115">
        <f t="shared" si="5"/>
        <v>-266414.8000000006</v>
      </c>
      <c r="X39" s="113"/>
      <c r="Y39" s="116">
        <f>SUM(Y41:Y42)+Y40</f>
        <v>266414.8</v>
      </c>
      <c r="Z39" s="7"/>
      <c r="AA39" s="7"/>
      <c r="AB39" s="7"/>
    </row>
    <row r="40" spans="1:28" ht="14.25" customHeight="1">
      <c r="A40" s="159"/>
      <c r="B40" s="176" t="s">
        <v>37</v>
      </c>
      <c r="C40" s="41">
        <f t="shared" si="0"/>
        <v>9664905.46</v>
      </c>
      <c r="D40" s="42">
        <v>2795845.13</v>
      </c>
      <c r="E40" s="42">
        <v>5827867.03</v>
      </c>
      <c r="F40" s="42">
        <v>1041193.3</v>
      </c>
      <c r="G40" s="42">
        <f t="shared" si="1"/>
        <v>10668405.510000002</v>
      </c>
      <c r="H40" s="42">
        <v>1616403.72</v>
      </c>
      <c r="I40" s="42">
        <v>8929373.56</v>
      </c>
      <c r="J40" s="43">
        <v>122628.23</v>
      </c>
      <c r="K40" s="44">
        <f aca="true" t="shared" si="13" ref="K40:K46">C40-G40</f>
        <v>-1003500.0500000007</v>
      </c>
      <c r="L40" s="41">
        <v>818540.23</v>
      </c>
      <c r="M40" s="42">
        <v>20536.7</v>
      </c>
      <c r="N40" s="44">
        <f t="shared" si="3"/>
        <v>798003.53</v>
      </c>
      <c r="O40" s="583">
        <v>310526.26</v>
      </c>
      <c r="P40" s="583">
        <f t="shared" si="6"/>
        <v>-516022.7800000007</v>
      </c>
      <c r="Q40" s="41">
        <v>536584.41</v>
      </c>
      <c r="R40" s="268">
        <v>141671.01</v>
      </c>
      <c r="S40" s="42">
        <v>8823.72</v>
      </c>
      <c r="T40" s="43">
        <v>2364.02</v>
      </c>
      <c r="U40" s="583">
        <f t="shared" si="7"/>
        <v>-114649.6800000007</v>
      </c>
      <c r="V40" s="51">
        <v>0</v>
      </c>
      <c r="W40" s="45">
        <f t="shared" si="5"/>
        <v>-114649.6800000007</v>
      </c>
      <c r="X40" s="42"/>
      <c r="Y40" s="268">
        <v>114649.68</v>
      </c>
      <c r="Z40" s="7"/>
      <c r="AA40" s="7"/>
      <c r="AB40" s="7"/>
    </row>
    <row r="41" spans="1:28" ht="14.25" customHeight="1">
      <c r="A41" s="159"/>
      <c r="B41" s="192" t="s">
        <v>20</v>
      </c>
      <c r="C41" s="41">
        <f t="shared" si="0"/>
        <v>1500</v>
      </c>
      <c r="D41" s="48">
        <v>0</v>
      </c>
      <c r="E41" s="48">
        <v>1500</v>
      </c>
      <c r="F41" s="48">
        <v>0</v>
      </c>
      <c r="G41" s="42">
        <f>SUM(H41:J41)</f>
        <v>74450.29</v>
      </c>
      <c r="H41" s="50"/>
      <c r="I41" s="50">
        <v>1500</v>
      </c>
      <c r="J41" s="54">
        <v>72950.29</v>
      </c>
      <c r="K41" s="44">
        <f t="shared" si="13"/>
        <v>-72950.29</v>
      </c>
      <c r="L41" s="41">
        <v>1161594.99</v>
      </c>
      <c r="M41" s="42">
        <v>1073010.41</v>
      </c>
      <c r="N41" s="44">
        <f t="shared" si="3"/>
        <v>88584.58000000007</v>
      </c>
      <c r="O41" s="583">
        <v>253382.1</v>
      </c>
      <c r="P41" s="583">
        <f t="shared" si="6"/>
        <v>-237747.80999999994</v>
      </c>
      <c r="Q41" s="41">
        <v>90632.64</v>
      </c>
      <c r="R41" s="268">
        <v>2828.63</v>
      </c>
      <c r="S41" s="42">
        <v>206.28</v>
      </c>
      <c r="T41" s="43">
        <v>2027.6</v>
      </c>
      <c r="U41" s="583">
        <f t="shared" si="7"/>
        <v>-151765.11999999994</v>
      </c>
      <c r="V41" s="51">
        <v>0</v>
      </c>
      <c r="W41" s="45">
        <f t="shared" si="5"/>
        <v>-151765.11999999994</v>
      </c>
      <c r="X41" s="42"/>
      <c r="Y41" s="268">
        <v>151765.12</v>
      </c>
      <c r="Z41" s="7"/>
      <c r="AA41" s="7"/>
      <c r="AB41" s="7"/>
    </row>
    <row r="42" spans="1:28" ht="14.25" customHeight="1">
      <c r="A42" s="159"/>
      <c r="B42" s="162" t="s">
        <v>58</v>
      </c>
      <c r="C42" s="41">
        <f t="shared" si="0"/>
        <v>0</v>
      </c>
      <c r="D42" s="48"/>
      <c r="E42" s="48"/>
      <c r="F42" s="48"/>
      <c r="G42" s="42">
        <f>SUM(H42:J42)</f>
        <v>0</v>
      </c>
      <c r="H42" s="42"/>
      <c r="I42" s="43"/>
      <c r="J42" s="54">
        <v>0</v>
      </c>
      <c r="K42" s="44">
        <f t="shared" si="13"/>
        <v>0</v>
      </c>
      <c r="L42" s="41"/>
      <c r="M42" s="42"/>
      <c r="N42" s="44">
        <f t="shared" si="3"/>
        <v>0</v>
      </c>
      <c r="O42" s="583"/>
      <c r="P42" s="583">
        <f t="shared" si="6"/>
        <v>0</v>
      </c>
      <c r="Q42" s="41"/>
      <c r="R42" s="268"/>
      <c r="S42" s="42"/>
      <c r="T42" s="43"/>
      <c r="U42" s="583">
        <f t="shared" si="7"/>
        <v>0</v>
      </c>
      <c r="V42" s="51">
        <v>0</v>
      </c>
      <c r="W42" s="45">
        <f>U42-V42</f>
        <v>0</v>
      </c>
      <c r="X42" s="42"/>
      <c r="Y42" s="268"/>
      <c r="Z42" s="7"/>
      <c r="AA42" s="7"/>
      <c r="AB42" s="7"/>
    </row>
    <row r="43" spans="1:28" ht="14.25" customHeight="1">
      <c r="A43" s="319">
        <v>15</v>
      </c>
      <c r="B43" s="228" t="s">
        <v>49</v>
      </c>
      <c r="C43" s="142">
        <f t="shared" si="0"/>
        <v>1337425.29</v>
      </c>
      <c r="D43" s="143">
        <v>934049.33</v>
      </c>
      <c r="E43" s="143">
        <v>403375.96</v>
      </c>
      <c r="F43" s="143">
        <v>0</v>
      </c>
      <c r="G43" s="143">
        <f t="shared" si="1"/>
        <v>1269758.48</v>
      </c>
      <c r="H43" s="143">
        <v>643430.37</v>
      </c>
      <c r="I43" s="143">
        <v>626328.11</v>
      </c>
      <c r="J43" s="144">
        <v>0</v>
      </c>
      <c r="K43" s="145">
        <f t="shared" si="13"/>
        <v>67666.81000000006</v>
      </c>
      <c r="L43" s="142">
        <v>726275.11</v>
      </c>
      <c r="M43" s="143">
        <v>483252.02</v>
      </c>
      <c r="N43" s="145">
        <f t="shared" si="3"/>
        <v>243023.08999999997</v>
      </c>
      <c r="O43" s="633">
        <v>244584.77</v>
      </c>
      <c r="P43" s="633">
        <f t="shared" si="6"/>
        <v>66105.13000000003</v>
      </c>
      <c r="Q43" s="142">
        <v>66122.7</v>
      </c>
      <c r="R43" s="145">
        <v>90634.13</v>
      </c>
      <c r="S43" s="143">
        <v>18.15</v>
      </c>
      <c r="T43" s="144">
        <v>1900.76</v>
      </c>
      <c r="U43" s="633">
        <f t="shared" si="7"/>
        <v>39711.09000000001</v>
      </c>
      <c r="V43" s="146">
        <v>0</v>
      </c>
      <c r="W43" s="146">
        <f t="shared" si="5"/>
        <v>39711.09000000001</v>
      </c>
      <c r="X43" s="143">
        <v>39711.09</v>
      </c>
      <c r="Y43" s="145"/>
      <c r="Z43" s="7"/>
      <c r="AA43" s="7"/>
      <c r="AB43" s="7"/>
    </row>
    <row r="44" spans="1:28" ht="14.25" customHeight="1">
      <c r="A44" s="320">
        <v>16</v>
      </c>
      <c r="B44" s="236" t="s">
        <v>55</v>
      </c>
      <c r="C44" s="147">
        <f t="shared" si="0"/>
        <v>6021916.25</v>
      </c>
      <c r="D44" s="148">
        <f>909048+449657.38</f>
        <v>1358705.38</v>
      </c>
      <c r="E44" s="148">
        <v>4663210.87</v>
      </c>
      <c r="F44" s="148">
        <v>0</v>
      </c>
      <c r="G44" s="148">
        <f t="shared" si="1"/>
        <v>5943748.85</v>
      </c>
      <c r="H44" s="148">
        <v>505151.31</v>
      </c>
      <c r="I44" s="148">
        <v>5438597.54</v>
      </c>
      <c r="J44" s="149">
        <v>0</v>
      </c>
      <c r="K44" s="150">
        <f t="shared" si="13"/>
        <v>78167.40000000037</v>
      </c>
      <c r="L44" s="147">
        <v>647565.01</v>
      </c>
      <c r="M44" s="148">
        <v>790506.01</v>
      </c>
      <c r="N44" s="150">
        <f t="shared" si="3"/>
        <v>-142941</v>
      </c>
      <c r="O44" s="634">
        <v>173591.55</v>
      </c>
      <c r="P44" s="634">
        <f t="shared" si="6"/>
        <v>-238365.14999999962</v>
      </c>
      <c r="Q44" s="147">
        <v>428937.37</v>
      </c>
      <c r="R44" s="150">
        <v>66264.95</v>
      </c>
      <c r="S44" s="148">
        <v>6878.69</v>
      </c>
      <c r="T44" s="149">
        <v>1048.58</v>
      </c>
      <c r="U44" s="634">
        <f t="shared" si="7"/>
        <v>130137.38000000037</v>
      </c>
      <c r="V44" s="151">
        <v>0</v>
      </c>
      <c r="W44" s="151">
        <f t="shared" si="5"/>
        <v>130137.38000000037</v>
      </c>
      <c r="X44" s="148">
        <v>130137.38</v>
      </c>
      <c r="Y44" s="150"/>
      <c r="Z44" s="7"/>
      <c r="AA44" s="7"/>
      <c r="AB44" s="7"/>
    </row>
    <row r="45" spans="1:28" ht="14.25" customHeight="1">
      <c r="A45" s="321">
        <v>17</v>
      </c>
      <c r="B45" s="242" t="s">
        <v>56</v>
      </c>
      <c r="C45" s="117">
        <f t="shared" si="0"/>
        <v>5098938.44</v>
      </c>
      <c r="D45" s="118">
        <v>112218.2</v>
      </c>
      <c r="E45" s="118">
        <v>4523327.49</v>
      </c>
      <c r="F45" s="118">
        <v>463392.75</v>
      </c>
      <c r="G45" s="118">
        <f t="shared" si="1"/>
        <v>5124902.82</v>
      </c>
      <c r="H45" s="118">
        <v>124225.41</v>
      </c>
      <c r="I45" s="118">
        <v>4386880.76</v>
      </c>
      <c r="J45" s="118">
        <v>613796.65</v>
      </c>
      <c r="K45" s="119">
        <f t="shared" si="13"/>
        <v>-25964.37999999989</v>
      </c>
      <c r="L45" s="117">
        <v>525633.28</v>
      </c>
      <c r="M45" s="118">
        <v>411526.07</v>
      </c>
      <c r="N45" s="119">
        <f t="shared" si="3"/>
        <v>114107.21000000002</v>
      </c>
      <c r="O45" s="635">
        <v>323097.66</v>
      </c>
      <c r="P45" s="635">
        <f t="shared" si="6"/>
        <v>-234954.82999999984</v>
      </c>
      <c r="Q45" s="117">
        <v>129390.97</v>
      </c>
      <c r="R45" s="119">
        <v>7038.59</v>
      </c>
      <c r="S45" s="118">
        <v>1177.15</v>
      </c>
      <c r="T45" s="636">
        <v>0</v>
      </c>
      <c r="U45" s="635">
        <f t="shared" si="7"/>
        <v>-111425.29999999984</v>
      </c>
      <c r="V45" s="120">
        <v>0</v>
      </c>
      <c r="W45" s="120">
        <f t="shared" si="5"/>
        <v>-111425.29999999984</v>
      </c>
      <c r="X45" s="118"/>
      <c r="Y45" s="119">
        <v>111425.3</v>
      </c>
      <c r="Z45" s="7"/>
      <c r="AA45" s="7"/>
      <c r="AB45" s="7"/>
    </row>
    <row r="46" spans="1:28" ht="14.25" customHeight="1" thickBot="1">
      <c r="A46" s="322">
        <v>18</v>
      </c>
      <c r="B46" s="248" t="s">
        <v>57</v>
      </c>
      <c r="C46" s="121">
        <f t="shared" si="0"/>
        <v>1141604.55</v>
      </c>
      <c r="D46" s="122">
        <v>820791.51</v>
      </c>
      <c r="E46" s="123">
        <v>320813.04</v>
      </c>
      <c r="F46" s="124">
        <v>0</v>
      </c>
      <c r="G46" s="125">
        <f t="shared" si="1"/>
        <v>1064839.83</v>
      </c>
      <c r="H46" s="126">
        <v>791756.36</v>
      </c>
      <c r="I46" s="126">
        <v>273083.47</v>
      </c>
      <c r="J46" s="127">
        <v>0</v>
      </c>
      <c r="K46" s="128">
        <f t="shared" si="13"/>
        <v>76764.71999999997</v>
      </c>
      <c r="L46" s="121">
        <v>0</v>
      </c>
      <c r="M46" s="125">
        <v>0</v>
      </c>
      <c r="N46" s="128">
        <f t="shared" si="3"/>
        <v>0</v>
      </c>
      <c r="O46" s="637">
        <v>0</v>
      </c>
      <c r="P46" s="638">
        <f t="shared" si="6"/>
        <v>76764.71999999997</v>
      </c>
      <c r="Q46" s="639">
        <v>62253.68</v>
      </c>
      <c r="R46" s="130">
        <v>112864.96</v>
      </c>
      <c r="S46" s="126">
        <v>83.39</v>
      </c>
      <c r="T46" s="640">
        <v>4181.8</v>
      </c>
      <c r="U46" s="638">
        <f t="shared" si="7"/>
        <v>22055.02999999996</v>
      </c>
      <c r="V46" s="129">
        <v>0</v>
      </c>
      <c r="W46" s="327">
        <f t="shared" si="5"/>
        <v>22055.02999999996</v>
      </c>
      <c r="X46" s="328">
        <v>22055.03</v>
      </c>
      <c r="Y46" s="130"/>
      <c r="Z46" s="7"/>
      <c r="AA46" s="7"/>
      <c r="AB46" s="7"/>
    </row>
    <row r="47" spans="1:28" ht="20.25" customHeight="1" thickBot="1">
      <c r="A47" s="661" t="s">
        <v>38</v>
      </c>
      <c r="B47" s="662"/>
      <c r="C47" s="323">
        <f aca="true" t="shared" si="14" ref="C47:Y47">C8+C14+C15+C16+C23+C24+C25+C29+C30+C35+C36+C37+C38+C39+C43+C44+C45+C46</f>
        <v>92554542.1</v>
      </c>
      <c r="D47" s="323">
        <f t="shared" si="14"/>
        <v>42712957.07</v>
      </c>
      <c r="E47" s="323">
        <f t="shared" si="14"/>
        <v>43930088.349999994</v>
      </c>
      <c r="F47" s="323">
        <f t="shared" si="14"/>
        <v>5911496.68</v>
      </c>
      <c r="G47" s="323">
        <f t="shared" si="14"/>
        <v>93874245.57000001</v>
      </c>
      <c r="H47" s="323">
        <f t="shared" si="14"/>
        <v>35067486.419999994</v>
      </c>
      <c r="I47" s="323">
        <f t="shared" si="14"/>
        <v>55939813.03999999</v>
      </c>
      <c r="J47" s="323">
        <f t="shared" si="14"/>
        <v>2866946.11</v>
      </c>
      <c r="K47" s="323">
        <f t="shared" si="14"/>
        <v>-1319703.4700000018</v>
      </c>
      <c r="L47" s="323">
        <f t="shared" si="14"/>
        <v>14626980.859999998</v>
      </c>
      <c r="M47" s="323">
        <f t="shared" si="14"/>
        <v>12936709.659999996</v>
      </c>
      <c r="N47" s="323">
        <f t="shared" si="14"/>
        <v>1690271.1999999997</v>
      </c>
      <c r="O47" s="330">
        <f t="shared" si="14"/>
        <v>7424954.370000002</v>
      </c>
      <c r="P47" s="330">
        <f t="shared" si="14"/>
        <v>-7054386.640000001</v>
      </c>
      <c r="Q47" s="323">
        <f t="shared" si="14"/>
        <v>8687737.72</v>
      </c>
      <c r="R47" s="330">
        <f t="shared" si="14"/>
        <v>2216636.96</v>
      </c>
      <c r="S47" s="323">
        <f t="shared" si="14"/>
        <v>457418.62000000005</v>
      </c>
      <c r="T47" s="641">
        <f t="shared" si="14"/>
        <v>286462.48</v>
      </c>
      <c r="U47" s="330">
        <f t="shared" si="14"/>
        <v>-412329.7400000005</v>
      </c>
      <c r="V47" s="642">
        <f t="shared" si="14"/>
        <v>111425.74</v>
      </c>
      <c r="W47" s="329">
        <f t="shared" si="14"/>
        <v>-523755.4800000005</v>
      </c>
      <c r="X47" s="323">
        <f t="shared" si="14"/>
        <v>2488865.0399999996</v>
      </c>
      <c r="Y47" s="330">
        <f t="shared" si="14"/>
        <v>3012620.5199999996</v>
      </c>
      <c r="Z47" s="258"/>
      <c r="AA47" s="324"/>
      <c r="AB47" s="7"/>
    </row>
    <row r="48" spans="2:25" ht="15">
      <c r="B48" s="8"/>
      <c r="G48" s="9"/>
      <c r="H48" s="10"/>
      <c r="I48" s="57"/>
      <c r="J48" s="132"/>
      <c r="K48" s="12"/>
      <c r="L48" s="13"/>
      <c r="M48" s="10"/>
      <c r="N48" s="10"/>
      <c r="W48" s="15"/>
      <c r="X48" s="15"/>
      <c r="Y48" s="15"/>
    </row>
    <row r="49" spans="1:23" ht="15">
      <c r="A49" s="134" t="s">
        <v>94</v>
      </c>
      <c r="B49" s="16"/>
      <c r="C49" s="13"/>
      <c r="D49" s="13"/>
      <c r="E49" s="13"/>
      <c r="F49" s="13"/>
      <c r="G49" s="9"/>
      <c r="H49" s="10"/>
      <c r="I49" s="57"/>
      <c r="J49" s="57"/>
      <c r="K49" s="18"/>
      <c r="L49" s="19"/>
      <c r="M49" s="35"/>
      <c r="N49" s="10"/>
      <c r="W49" s="20"/>
    </row>
    <row r="50" spans="1:26" ht="15">
      <c r="A50" s="134"/>
      <c r="B50" s="1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342">
        <f>X47-Y47</f>
        <v>-523755.48</v>
      </c>
      <c r="Y50" s="13"/>
      <c r="Z50" s="13"/>
    </row>
    <row r="51" spans="1:25" ht="15">
      <c r="A51" s="11"/>
      <c r="B51" s="12"/>
      <c r="C51" s="13"/>
      <c r="D51" s="13"/>
      <c r="E51" s="13"/>
      <c r="F51" s="14"/>
      <c r="G51" s="9"/>
      <c r="H51" s="10"/>
      <c r="I51" s="10"/>
      <c r="J51" s="17"/>
      <c r="K51" s="18"/>
      <c r="L51" s="19"/>
      <c r="M51" s="35"/>
      <c r="N51" s="10"/>
      <c r="X51" s="259"/>
      <c r="Y51" s="259"/>
    </row>
    <row r="52" spans="1:24" ht="30" customHeight="1">
      <c r="A52" s="17"/>
      <c r="B52" s="18"/>
      <c r="C52" s="19" t="s">
        <v>35</v>
      </c>
      <c r="D52" s="679"/>
      <c r="E52" s="679"/>
      <c r="F52" s="679"/>
      <c r="G52" s="20"/>
      <c r="H52" s="20"/>
      <c r="I52" s="20"/>
      <c r="J52" s="17"/>
      <c r="K52" s="18"/>
      <c r="L52" s="19"/>
      <c r="M52" s="35"/>
      <c r="N52" s="22"/>
      <c r="O52" s="20"/>
      <c r="P52" s="20"/>
      <c r="W52" s="15">
        <f>'[1]RZiS'!W46-'[1]RZiS_2'!W47</f>
        <v>0</v>
      </c>
      <c r="X52" s="259"/>
    </row>
    <row r="53" spans="1:23" ht="30" customHeight="1">
      <c r="A53" s="17"/>
      <c r="B53" s="18"/>
      <c r="C53" s="19"/>
      <c r="D53" s="343"/>
      <c r="E53" s="343"/>
      <c r="F53" s="343"/>
      <c r="G53" s="20"/>
      <c r="H53" s="20"/>
      <c r="I53" s="20"/>
      <c r="J53" s="17"/>
      <c r="K53" s="18"/>
      <c r="L53" s="19"/>
      <c r="M53" s="35"/>
      <c r="N53" s="22"/>
      <c r="O53" s="20"/>
      <c r="P53" s="20"/>
      <c r="W53" s="15"/>
    </row>
    <row r="54" spans="1:16" ht="30" customHeight="1">
      <c r="A54" s="17"/>
      <c r="B54" s="18"/>
      <c r="C54" s="19"/>
      <c r="D54" s="343"/>
      <c r="E54" s="343"/>
      <c r="F54" s="343"/>
      <c r="G54" s="20"/>
      <c r="H54" s="20"/>
      <c r="I54" s="20"/>
      <c r="J54" s="17"/>
      <c r="K54" s="18"/>
      <c r="L54" s="19"/>
      <c r="M54" s="24"/>
      <c r="N54" s="23"/>
      <c r="O54" s="20"/>
      <c r="P54" s="20"/>
    </row>
    <row r="55" spans="1:16" ht="18.75" customHeight="1">
      <c r="A55" s="17"/>
      <c r="B55" s="25"/>
      <c r="C55" s="25"/>
      <c r="D55" s="343"/>
      <c r="E55" s="343"/>
      <c r="F55" s="343"/>
      <c r="G55" s="20"/>
      <c r="H55" s="20"/>
      <c r="I55" s="20"/>
      <c r="J55" s="17"/>
      <c r="K55" s="18"/>
      <c r="L55" s="19"/>
      <c r="M55" s="35"/>
      <c r="N55" s="23"/>
      <c r="O55" s="20"/>
      <c r="P55" s="20"/>
    </row>
    <row r="56" spans="1:16" ht="21" customHeight="1">
      <c r="A56" s="17"/>
      <c r="B56" s="18"/>
      <c r="C56" s="19"/>
      <c r="D56" s="36"/>
      <c r="E56" s="36"/>
      <c r="F56" s="36"/>
      <c r="G56" s="20"/>
      <c r="H56" s="20"/>
      <c r="I56" s="20"/>
      <c r="J56" s="17"/>
      <c r="K56" s="18"/>
      <c r="L56" s="19"/>
      <c r="M56" s="35"/>
      <c r="N56" s="23"/>
      <c r="O56" s="20"/>
      <c r="P56" s="20"/>
    </row>
    <row r="57" spans="1:16" ht="30" customHeight="1">
      <c r="A57" s="17"/>
      <c r="B57" s="18"/>
      <c r="C57" s="19"/>
      <c r="D57" s="343"/>
      <c r="E57" s="343"/>
      <c r="F57" s="343"/>
      <c r="G57" s="20"/>
      <c r="H57" s="20"/>
      <c r="I57" s="20"/>
      <c r="J57" s="11"/>
      <c r="K57" s="25"/>
      <c r="L57" s="24"/>
      <c r="M57" s="24"/>
      <c r="N57" s="21"/>
      <c r="O57" s="21"/>
      <c r="P57" s="21"/>
    </row>
    <row r="58" spans="1:16" ht="30" customHeight="1">
      <c r="A58" s="17"/>
      <c r="B58" s="25"/>
      <c r="C58" s="25"/>
      <c r="D58" s="343"/>
      <c r="E58" s="343"/>
      <c r="F58" s="343"/>
      <c r="G58" s="20"/>
      <c r="H58" s="20"/>
      <c r="I58" s="20"/>
      <c r="J58" s="11"/>
      <c r="K58" s="25"/>
      <c r="L58" s="24"/>
      <c r="M58" s="35"/>
      <c r="N58" s="21"/>
      <c r="O58" s="21"/>
      <c r="P58" s="21"/>
    </row>
    <row r="59" spans="1:14" ht="30" customHeight="1">
      <c r="A59" s="11"/>
      <c r="B59" s="25"/>
      <c r="C59" s="25"/>
      <c r="D59" s="343"/>
      <c r="E59" s="343"/>
      <c r="F59" s="343"/>
      <c r="G59" s="10"/>
      <c r="H59" s="10"/>
      <c r="I59" s="10"/>
      <c r="J59" s="11"/>
      <c r="K59" s="26"/>
      <c r="L59" s="24"/>
      <c r="M59" s="24"/>
      <c r="N59" s="10"/>
    </row>
    <row r="60" spans="1:6" ht="30" customHeight="1">
      <c r="A60" s="11"/>
      <c r="B60" s="27"/>
      <c r="C60" s="27"/>
      <c r="D60" s="343"/>
      <c r="E60" s="343"/>
      <c r="F60" s="343"/>
    </row>
    <row r="61" spans="1:6" ht="15">
      <c r="A61" s="17"/>
      <c r="B61" s="12"/>
      <c r="C61" s="13"/>
      <c r="D61" s="13"/>
      <c r="E61" s="13"/>
      <c r="F61" s="28"/>
    </row>
    <row r="62" spans="2:6" ht="15">
      <c r="B62" s="17"/>
      <c r="C62" s="12"/>
      <c r="D62" s="13"/>
      <c r="E62" s="13"/>
      <c r="F62" s="13"/>
    </row>
    <row r="63" ht="12.75">
      <c r="B63" s="1"/>
    </row>
    <row r="64" ht="12.75">
      <c r="B64" s="1"/>
    </row>
  </sheetData>
  <sheetProtection/>
  <mergeCells count="26">
    <mergeCell ref="W5:W7"/>
    <mergeCell ref="D6:F6"/>
    <mergeCell ref="G6:G7"/>
    <mergeCell ref="H6:J6"/>
    <mergeCell ref="K6:K7"/>
    <mergeCell ref="N6:N7"/>
    <mergeCell ref="Q6:Q7"/>
    <mergeCell ref="O5:O7"/>
    <mergeCell ref="P5:P7"/>
    <mergeCell ref="Q5:R5"/>
    <mergeCell ref="S6:S7"/>
    <mergeCell ref="S5:T5"/>
    <mergeCell ref="U5:U7"/>
    <mergeCell ref="V5:V7"/>
    <mergeCell ref="R6:R7"/>
    <mergeCell ref="T6:T7"/>
    <mergeCell ref="A47:B47"/>
    <mergeCell ref="D52:F52"/>
    <mergeCell ref="X5:Y6"/>
    <mergeCell ref="M6:M7"/>
    <mergeCell ref="A5:A7"/>
    <mergeCell ref="B5:B7"/>
    <mergeCell ref="C5:K5"/>
    <mergeCell ref="L5:N5"/>
    <mergeCell ref="C6:C7"/>
    <mergeCell ref="L6:L7"/>
  </mergeCells>
  <printOptions/>
  <pageMargins left="0.75" right="0.19" top="0.55" bottom="0.2" header="0.5" footer="0.17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HO. Opasińska</cp:lastModifiedBy>
  <cp:lastPrinted>2014-09-02T11:31:22Z</cp:lastPrinted>
  <dcterms:created xsi:type="dcterms:W3CDTF">1997-02-26T13:46:56Z</dcterms:created>
  <dcterms:modified xsi:type="dcterms:W3CDTF">2021-12-16T13:40:02Z</dcterms:modified>
  <cp:category/>
  <cp:version/>
  <cp:contentType/>
  <cp:contentStatus/>
</cp:coreProperties>
</file>