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Bilans" sheetId="1" r:id="rId1"/>
    <sheet name="RZiS" sheetId="2" r:id="rId2"/>
  </sheets>
  <definedNames>
    <definedName name="_xlnm.Print_Area" localSheetId="0">'Bilans'!$A$1:$Q$47</definedName>
    <definedName name="_xlnm.Print_Area" localSheetId="1">'RZiS'!$A$1:$AE$50</definedName>
  </definedNames>
  <calcPr fullCalcOnLoad="1"/>
</workbook>
</file>

<file path=xl/sharedStrings.xml><?xml version="1.0" encoding="utf-8"?>
<sst xmlns="http://schemas.openxmlformats.org/spreadsheetml/2006/main" count="146" uniqueCount="93">
  <si>
    <t>w zł i gr.</t>
  </si>
  <si>
    <t>Lp.</t>
  </si>
  <si>
    <t>Nazwa jednostki</t>
  </si>
  <si>
    <t>Działalność gospodarcza</t>
  </si>
  <si>
    <t>Pozostałe</t>
  </si>
  <si>
    <t>Zysk/strata brutto</t>
  </si>
  <si>
    <t>Podatek dochodowy od osób prawnych</t>
  </si>
  <si>
    <t>Zysk/strata netto</t>
  </si>
  <si>
    <t>wynik końcowy</t>
  </si>
  <si>
    <t>w tym</t>
  </si>
  <si>
    <t xml:space="preserve">Przychody netto ze sprzedaży </t>
  </si>
  <si>
    <t>Przychody netto</t>
  </si>
  <si>
    <t>Koszty sprzedanych produktów, usług, towarów i materiałów</t>
  </si>
  <si>
    <t xml:space="preserve">Koszty </t>
  </si>
  <si>
    <t>Zysk (strata) brutto na sprzedaży</t>
  </si>
  <si>
    <t>Pozostałe operacyjne</t>
  </si>
  <si>
    <t>Zysk (Strata) na działalności pozostałej operacyjnej</t>
  </si>
  <si>
    <t>Finansowe</t>
  </si>
  <si>
    <t>Zysk (Strata) na działalności finansowej</t>
  </si>
  <si>
    <t xml:space="preserve">Składki </t>
  </si>
  <si>
    <t>Działalności odpłatnej</t>
  </si>
  <si>
    <t>Działalności nieodpłatnej</t>
  </si>
  <si>
    <t>ze sprzedaży usług</t>
  </si>
  <si>
    <t xml:space="preserve"> ze sprzedaży towarów i materiałów</t>
  </si>
  <si>
    <t>Wartość sprzedanych towarów i materiałów</t>
  </si>
  <si>
    <t>przychody</t>
  </si>
  <si>
    <t>koszty</t>
  </si>
  <si>
    <t>zysk</t>
  </si>
  <si>
    <t>strata</t>
  </si>
  <si>
    <t>Główna Kwatera ZHP</t>
  </si>
  <si>
    <t>O DH Gdańsk</t>
  </si>
  <si>
    <t>HOM Puck</t>
  </si>
  <si>
    <t>OH Chorzów</t>
  </si>
  <si>
    <t>SZAiL</t>
  </si>
  <si>
    <t>Muzeum Harcerstwa</t>
  </si>
  <si>
    <t>w zł i gr</t>
  </si>
  <si>
    <t>Aktywa</t>
  </si>
  <si>
    <t>Pasywa</t>
  </si>
  <si>
    <t>trwałe</t>
  </si>
  <si>
    <t xml:space="preserve"> obrotowe</t>
  </si>
  <si>
    <t>suma bilansowa</t>
  </si>
  <si>
    <t>fundusz statutowy</t>
  </si>
  <si>
    <t>fundusz z aktualizacji wyceny</t>
  </si>
  <si>
    <t>fundusz rezerwowy</t>
  </si>
  <si>
    <t>zysk  (strata)             z lat ubiegłych</t>
  </si>
  <si>
    <t>Zysk (strata) netto                   za rok obrotowy</t>
  </si>
  <si>
    <t>Odpisy z zysku w ciągu roku (wielkość ujemna)</t>
  </si>
  <si>
    <t>Rezerwy na zobowiązania</t>
  </si>
  <si>
    <t>Rozliczenia między  okresowe</t>
  </si>
  <si>
    <t>OSW ZHP,,Perkoz"</t>
  </si>
  <si>
    <t>Działalność statutowa pożytku publicznego</t>
  </si>
  <si>
    <t>Zobowiązania krótkoterminowe</t>
  </si>
  <si>
    <t>HOCP Rumia</t>
  </si>
  <si>
    <t>HCEE Funka</t>
  </si>
  <si>
    <t>Przychody                     z działalności statutowej pożytku publicznego</t>
  </si>
  <si>
    <t>Koszty realizacji zadań statutowych pożytku publicznego</t>
  </si>
  <si>
    <t>Wynik finansowy działalności statutowej  pożytku publicznego</t>
  </si>
  <si>
    <t xml:space="preserve"> </t>
  </si>
  <si>
    <t>Zobowiązania długoterminowe</t>
  </si>
  <si>
    <t>Komenda</t>
  </si>
  <si>
    <t>Razem Związek Harcerstwa Polskiego łączny</t>
  </si>
  <si>
    <t>Chorągiew Białostocka ZHP</t>
  </si>
  <si>
    <t>Chorągiew Gdańska  ZHP</t>
  </si>
  <si>
    <t>Chorągiew Dolnośląska ZHP</t>
  </si>
  <si>
    <t>Chorągiew Kielecka ZHP</t>
  </si>
  <si>
    <t>Chorągiew Krakowska ZHP</t>
  </si>
  <si>
    <t>Związek Harcerstwa Polskiego</t>
  </si>
  <si>
    <t>Chorągiew Kujawsko-Pomorska ZHP</t>
  </si>
  <si>
    <t>Chorągiew Lubelska ZHP</t>
  </si>
  <si>
    <t>Chorągiew Łódzka ZHP</t>
  </si>
  <si>
    <t>wyłączenia - wzajemne rozrachunki</t>
  </si>
  <si>
    <t>Chorągiew Warmińsko-Mazurska ZHP</t>
  </si>
  <si>
    <t xml:space="preserve">Chorągiew Mazowiecka ZHP </t>
  </si>
  <si>
    <t>Chorągiew Opolska ZHP</t>
  </si>
  <si>
    <t>Chorągiew Podkarpacka ZHP</t>
  </si>
  <si>
    <t>Chorągiew Stołeczna ZHP</t>
  </si>
  <si>
    <t>Chorągiew Śląska ZHP</t>
  </si>
  <si>
    <t>Chorągiew Wielkopolska ZHP</t>
  </si>
  <si>
    <t>Chorągiew Zachodniopomorska ZHP</t>
  </si>
  <si>
    <t>Chorągiew Ziemi Lubuskiej ZHP</t>
  </si>
  <si>
    <t>wyłączenia - wzajemne obroty</t>
  </si>
  <si>
    <t xml:space="preserve">                         ZWIĄZEK HARCERSTWA POLSKIEGO </t>
  </si>
  <si>
    <t>Centrum Dialogu Kostiuchnówka</t>
  </si>
  <si>
    <t>OSW ZHP,,Nadwarciański Gród"</t>
  </si>
  <si>
    <t>Koszty ogólnego zarządu</t>
  </si>
  <si>
    <t>fundusz działalności  gospodarczej</t>
  </si>
  <si>
    <t>Działalności pozostałej</t>
  </si>
  <si>
    <t>Koszty wytworzenia sprzedanych usług</t>
  </si>
  <si>
    <t xml:space="preserve">SKŁADNIKI MAJĄTKU ZWIĄZKU HARCERSTWA POLSKIEGO ORAZ ŹRÓDŁA JEGO SFINANSOWANIA  NA DZIEŃ 31 GRUDNIA 2018 R. </t>
  </si>
  <si>
    <t>Warszawa, 16 czerwca  2020 r.</t>
  </si>
  <si>
    <t>RACHUNEK ZYSKÓW I STRAT ZA 01.01.2018 DO 31.12.2018 (ŁĄCZNY)</t>
  </si>
  <si>
    <t>Centrum Dialogu Kostiuchnówka (nie było przychodów)</t>
  </si>
  <si>
    <t>wyłączenia - wzajemne obroty (nie było w 2018 r.)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</si>
</sst>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 \(#,##0.00\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2">
    <font>
      <sz val="10"/>
      <name val="Arial CE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i/>
      <sz val="11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1"/>
      <name val="Arial CE"/>
      <family val="2"/>
    </font>
    <font>
      <b/>
      <i/>
      <sz val="11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2"/>
    </font>
    <font>
      <sz val="8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8"/>
      <name val="Arial CE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5">
    <xf numFmtId="0" fontId="0" fillId="0" borderId="0" xfId="0" applyAlignment="1">
      <alignment/>
    </xf>
    <xf numFmtId="4" fontId="1" fillId="32" borderId="0" xfId="52" applyNumberFormat="1" applyFont="1" applyFill="1">
      <alignment/>
      <protection/>
    </xf>
    <xf numFmtId="4" fontId="2" fillId="32" borderId="0" xfId="52" applyNumberFormat="1" applyFont="1" applyFill="1">
      <alignment/>
      <protection/>
    </xf>
    <xf numFmtId="4" fontId="3" fillId="32" borderId="0" xfId="52" applyNumberFormat="1" applyFont="1" applyFill="1">
      <alignment/>
      <protection/>
    </xf>
    <xf numFmtId="4" fontId="4" fillId="32" borderId="0" xfId="52" applyNumberFormat="1" applyFont="1" applyFill="1">
      <alignment/>
      <protection/>
    </xf>
    <xf numFmtId="4" fontId="6" fillId="32" borderId="0" xfId="52" applyNumberFormat="1" applyFont="1" applyFill="1" applyBorder="1" applyAlignment="1">
      <alignment horizontal="center" vertical="center" wrapText="1"/>
      <protection/>
    </xf>
    <xf numFmtId="4" fontId="7" fillId="32" borderId="0" xfId="52" applyNumberFormat="1" applyFont="1" applyFill="1">
      <alignment/>
      <protection/>
    </xf>
    <xf numFmtId="4" fontId="6" fillId="32" borderId="0" xfId="52" applyNumberFormat="1" applyFont="1" applyFill="1">
      <alignment/>
      <protection/>
    </xf>
    <xf numFmtId="4" fontId="7" fillId="32" borderId="0" xfId="52" applyNumberFormat="1" applyFont="1" applyFill="1" applyAlignment="1">
      <alignment horizontal="center" vertical="center" wrapText="1"/>
      <protection/>
    </xf>
    <xf numFmtId="4" fontId="6" fillId="32" borderId="0" xfId="52" applyNumberFormat="1" applyFont="1" applyFill="1" applyAlignment="1">
      <alignment horizontal="center" vertical="center" wrapText="1"/>
      <protection/>
    </xf>
    <xf numFmtId="4" fontId="9" fillId="32" borderId="0" xfId="52" applyNumberFormat="1" applyFont="1" applyFill="1" applyAlignment="1">
      <alignment horizontal="center"/>
      <protection/>
    </xf>
    <xf numFmtId="4" fontId="1" fillId="32" borderId="0" xfId="52" applyNumberFormat="1" applyFont="1" applyFill="1" applyBorder="1">
      <alignment/>
      <protection/>
    </xf>
    <xf numFmtId="0" fontId="14" fillId="32" borderId="0" xfId="0" applyFont="1" applyFill="1" applyAlignment="1">
      <alignment horizontal="left" vertical="top"/>
    </xf>
    <xf numFmtId="4" fontId="15" fillId="32" borderId="0" xfId="0" applyNumberFormat="1" applyFont="1" applyFill="1" applyAlignment="1">
      <alignment/>
    </xf>
    <xf numFmtId="4" fontId="16" fillId="32" borderId="0" xfId="52" applyNumberFormat="1" applyFont="1" applyFill="1">
      <alignment/>
      <protection/>
    </xf>
    <xf numFmtId="0" fontId="12" fillId="32" borderId="0" xfId="0" applyFont="1" applyFill="1" applyAlignment="1">
      <alignment horizontal="left" vertical="top"/>
    </xf>
    <xf numFmtId="0" fontId="17" fillId="32" borderId="0" xfId="0" applyFont="1" applyFill="1" applyAlignment="1">
      <alignment horizontal="left" vertical="top"/>
    </xf>
    <xf numFmtId="164" fontId="12" fillId="32" borderId="0" xfId="0" applyNumberFormat="1" applyFont="1" applyFill="1" applyAlignment="1">
      <alignment horizontal="right" vertical="top"/>
    </xf>
    <xf numFmtId="0" fontId="0" fillId="32" borderId="0" xfId="0" applyFill="1" applyAlignment="1">
      <alignment/>
    </xf>
    <xf numFmtId="4" fontId="1" fillId="0" borderId="0" xfId="52" applyNumberFormat="1" applyFont="1" applyFill="1">
      <alignment/>
      <protection/>
    </xf>
    <xf numFmtId="0" fontId="18" fillId="32" borderId="0" xfId="0" applyFont="1" applyFill="1" applyAlignment="1">
      <alignment horizontal="left" vertical="top"/>
    </xf>
    <xf numFmtId="0" fontId="12" fillId="32" borderId="0" xfId="0" applyFont="1" applyFill="1" applyAlignment="1">
      <alignment horizontal="right" vertical="top"/>
    </xf>
    <xf numFmtId="0" fontId="19" fillId="32" borderId="0" xfId="0" applyFont="1" applyFill="1" applyAlignment="1">
      <alignment horizontal="left" vertical="top"/>
    </xf>
    <xf numFmtId="164" fontId="19" fillId="32" borderId="0" xfId="0" applyNumberFormat="1" applyFont="1" applyFill="1" applyAlignment="1">
      <alignment horizontal="left" vertical="top"/>
    </xf>
    <xf numFmtId="4" fontId="11" fillId="32" borderId="0" xfId="52" applyNumberFormat="1" applyFont="1" applyFill="1">
      <alignment/>
      <protection/>
    </xf>
    <xf numFmtId="4" fontId="19" fillId="32" borderId="0" xfId="0" applyNumberFormat="1" applyFont="1" applyFill="1" applyAlignment="1">
      <alignment horizontal="center" vertical="top"/>
    </xf>
    <xf numFmtId="4" fontId="19" fillId="32" borderId="0" xfId="0" applyNumberFormat="1" applyFont="1" applyFill="1" applyAlignment="1">
      <alignment vertical="top"/>
    </xf>
    <xf numFmtId="4" fontId="19" fillId="32" borderId="0" xfId="0" applyNumberFormat="1" applyFont="1" applyFill="1" applyAlignment="1">
      <alignment horizontal="right" vertical="top"/>
    </xf>
    <xf numFmtId="164" fontId="19" fillId="32" borderId="0" xfId="0" applyNumberFormat="1" applyFont="1" applyFill="1" applyAlignment="1">
      <alignment vertical="top"/>
    </xf>
    <xf numFmtId="0" fontId="19" fillId="32" borderId="0" xfId="0" applyFont="1" applyFill="1" applyAlignment="1">
      <alignment vertical="top"/>
    </xf>
    <xf numFmtId="0" fontId="19" fillId="32" borderId="0" xfId="0" applyFont="1" applyFill="1" applyAlignment="1">
      <alignment horizontal="left" vertical="top"/>
    </xf>
    <xf numFmtId="0" fontId="19" fillId="32" borderId="0" xfId="0" applyFont="1" applyFill="1" applyAlignment="1">
      <alignment vertical="top"/>
    </xf>
    <xf numFmtId="0" fontId="0" fillId="32" borderId="0" xfId="0" applyFill="1" applyAlignment="1">
      <alignment/>
    </xf>
    <xf numFmtId="4" fontId="1" fillId="32" borderId="0" xfId="52" applyNumberFormat="1" applyFont="1" applyFill="1" applyAlignment="1">
      <alignment horizontal="center"/>
      <protection/>
    </xf>
    <xf numFmtId="4" fontId="1" fillId="32" borderId="0" xfId="52" applyNumberFormat="1" applyFont="1" applyFill="1" applyAlignment="1">
      <alignment horizontal="center" vertical="center" wrapText="1"/>
      <protection/>
    </xf>
    <xf numFmtId="4" fontId="1" fillId="32" borderId="10" xfId="52" applyNumberFormat="1" applyFont="1" applyFill="1" applyBorder="1" applyAlignment="1">
      <alignment horizontal="center" vertical="center" wrapText="1"/>
      <protection/>
    </xf>
    <xf numFmtId="4" fontId="1" fillId="32" borderId="11" xfId="52" applyNumberFormat="1" applyFont="1" applyFill="1" applyBorder="1" applyAlignment="1">
      <alignment horizontal="center" vertical="center" wrapText="1"/>
      <protection/>
    </xf>
    <xf numFmtId="4" fontId="1" fillId="32" borderId="12" xfId="52" applyNumberFormat="1" applyFont="1" applyFill="1" applyBorder="1" applyAlignment="1">
      <alignment horizontal="center" vertical="center" wrapText="1"/>
      <protection/>
    </xf>
    <xf numFmtId="4" fontId="1" fillId="32" borderId="13" xfId="52" applyNumberFormat="1" applyFont="1" applyFill="1" applyBorder="1" applyAlignment="1">
      <alignment horizontal="center" vertical="center" wrapText="1"/>
      <protection/>
    </xf>
    <xf numFmtId="4" fontId="0" fillId="32" borderId="0" xfId="0" applyNumberFormat="1" applyFill="1" applyAlignment="1">
      <alignment/>
    </xf>
    <xf numFmtId="164" fontId="19" fillId="32" borderId="0" xfId="0" applyNumberFormat="1" applyFont="1" applyFill="1" applyAlignment="1">
      <alignment horizontal="center" vertical="top"/>
    </xf>
    <xf numFmtId="164" fontId="19" fillId="32" borderId="0" xfId="0" applyNumberFormat="1" applyFont="1" applyFill="1" applyAlignment="1">
      <alignment horizontal="center" vertical="top"/>
    </xf>
    <xf numFmtId="4" fontId="10" fillId="32" borderId="14" xfId="52" applyNumberFormat="1" applyFont="1" applyFill="1" applyBorder="1" applyAlignment="1">
      <alignment vertical="center"/>
      <protection/>
    </xf>
    <xf numFmtId="4" fontId="10" fillId="32" borderId="15" xfId="52" applyNumberFormat="1" applyFont="1" applyFill="1" applyBorder="1" applyAlignment="1">
      <alignment vertical="center"/>
      <protection/>
    </xf>
    <xf numFmtId="4" fontId="10" fillId="32" borderId="16" xfId="52" applyNumberFormat="1" applyFont="1" applyFill="1" applyBorder="1" applyAlignment="1">
      <alignment vertical="center"/>
      <protection/>
    </xf>
    <xf numFmtId="164" fontId="12" fillId="0" borderId="17" xfId="0" applyNumberFormat="1" applyFont="1" applyBorder="1" applyAlignment="1" applyProtection="1">
      <alignment horizontal="right" vertical="center"/>
      <protection/>
    </xf>
    <xf numFmtId="4" fontId="10" fillId="32" borderId="18" xfId="52" applyNumberFormat="1" applyFont="1" applyFill="1" applyBorder="1" applyAlignment="1">
      <alignment vertical="center"/>
      <protection/>
    </xf>
    <xf numFmtId="4" fontId="10" fillId="32" borderId="17" xfId="52" applyNumberFormat="1" applyFont="1" applyFill="1" applyBorder="1" applyAlignment="1">
      <alignment horizontal="right" vertical="center"/>
      <protection/>
    </xf>
    <xf numFmtId="4" fontId="10" fillId="32" borderId="19" xfId="52" applyNumberFormat="1" applyFont="1" applyFill="1" applyBorder="1" applyAlignment="1">
      <alignment horizontal="right" vertical="center"/>
      <protection/>
    </xf>
    <xf numFmtId="4" fontId="10" fillId="32" borderId="20" xfId="52" applyNumberFormat="1" applyFont="1" applyFill="1" applyBorder="1" applyAlignment="1">
      <alignment horizontal="right" vertical="center"/>
      <protection/>
    </xf>
    <xf numFmtId="4" fontId="13" fillId="32" borderId="21" xfId="52" applyNumberFormat="1" applyFont="1" applyFill="1" applyBorder="1" applyAlignment="1">
      <alignment horizontal="right" vertical="center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" fontId="13" fillId="32" borderId="19" xfId="52" applyNumberFormat="1" applyFont="1" applyFill="1" applyBorder="1" applyAlignment="1">
      <alignment horizontal="right" vertical="center"/>
      <protection/>
    </xf>
    <xf numFmtId="4" fontId="13" fillId="32" borderId="17" xfId="52" applyNumberFormat="1" applyFont="1" applyFill="1" applyBorder="1" applyAlignment="1">
      <alignment horizontal="right" vertical="center"/>
      <protection/>
    </xf>
    <xf numFmtId="4" fontId="13" fillId="32" borderId="22" xfId="52" applyNumberFormat="1" applyFont="1" applyFill="1" applyBorder="1" applyAlignment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/>
      <protection locked="0"/>
    </xf>
    <xf numFmtId="4" fontId="10" fillId="32" borderId="14" xfId="52" applyNumberFormat="1" applyFont="1" applyFill="1" applyBorder="1" applyAlignment="1">
      <alignment horizontal="right" vertical="center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" fontId="10" fillId="32" borderId="22" xfId="52" applyNumberFormat="1" applyFont="1" applyFill="1" applyBorder="1" applyAlignment="1">
      <alignment horizontal="right" vertical="center"/>
      <protection/>
    </xf>
    <xf numFmtId="4" fontId="1" fillId="32" borderId="23" xfId="52" applyNumberFormat="1" applyFont="1" applyFill="1" applyBorder="1" applyAlignment="1">
      <alignment horizontal="center" vertical="center" wrapText="1"/>
      <protection/>
    </xf>
    <xf numFmtId="4" fontId="1" fillId="32" borderId="24" xfId="52" applyNumberFormat="1" applyFont="1" applyFill="1" applyBorder="1" applyAlignment="1">
      <alignment horizontal="center" vertical="center" wrapText="1"/>
      <protection/>
    </xf>
    <xf numFmtId="4" fontId="10" fillId="32" borderId="14" xfId="52" applyNumberFormat="1" applyFont="1" applyFill="1" applyBorder="1">
      <alignment/>
      <protection/>
    </xf>
    <xf numFmtId="164" fontId="12" fillId="0" borderId="19" xfId="0" applyNumberFormat="1" applyFont="1" applyFill="1" applyBorder="1" applyAlignment="1" applyProtection="1">
      <alignment horizontal="right" vertical="center"/>
      <protection locked="0"/>
    </xf>
    <xf numFmtId="164" fontId="12" fillId="0" borderId="20" xfId="0" applyNumberFormat="1" applyFont="1" applyFill="1" applyBorder="1" applyAlignment="1">
      <alignment horizontal="right" vertical="center"/>
    </xf>
    <xf numFmtId="4" fontId="10" fillId="32" borderId="16" xfId="52" applyNumberFormat="1" applyFont="1" applyFill="1" applyBorder="1">
      <alignment/>
      <protection/>
    </xf>
    <xf numFmtId="4" fontId="13" fillId="32" borderId="14" xfId="52" applyNumberFormat="1" applyFont="1" applyFill="1" applyBorder="1" applyAlignment="1">
      <alignment horizontal="right" vertical="center"/>
      <protection/>
    </xf>
    <xf numFmtId="4" fontId="10" fillId="32" borderId="15" xfId="52" applyNumberFormat="1" applyFont="1" applyFill="1" applyBorder="1" applyAlignment="1">
      <alignment horizontal="right" vertical="center"/>
      <protection/>
    </xf>
    <xf numFmtId="4" fontId="10" fillId="0" borderId="25" xfId="52" applyNumberFormat="1" applyFont="1" applyFill="1" applyBorder="1" applyAlignment="1">
      <alignment vertical="center"/>
      <protection/>
    </xf>
    <xf numFmtId="4" fontId="10" fillId="32" borderId="0" xfId="52" applyNumberFormat="1" applyFont="1" applyFill="1">
      <alignment/>
      <protection/>
    </xf>
    <xf numFmtId="4" fontId="10" fillId="0" borderId="14" xfId="52" applyNumberFormat="1" applyFont="1" applyFill="1" applyBorder="1" applyAlignment="1">
      <alignment vertical="center"/>
      <protection/>
    </xf>
    <xf numFmtId="4" fontId="10" fillId="32" borderId="18" xfId="52" applyNumberFormat="1" applyFont="1" applyFill="1" applyBorder="1" applyAlignment="1">
      <alignment horizontal="right"/>
      <protection/>
    </xf>
    <xf numFmtId="4" fontId="10" fillId="32" borderId="14" xfId="52" applyNumberFormat="1" applyFont="1" applyFill="1" applyBorder="1" applyAlignment="1">
      <alignment horizontal="right"/>
      <protection/>
    </xf>
    <xf numFmtId="4" fontId="10" fillId="32" borderId="22" xfId="52" applyNumberFormat="1" applyFont="1" applyFill="1" applyBorder="1" applyAlignment="1">
      <alignment vertical="center"/>
      <protection/>
    </xf>
    <xf numFmtId="4" fontId="10" fillId="32" borderId="19" xfId="52" applyNumberFormat="1" applyFont="1" applyFill="1" applyBorder="1" applyAlignment="1">
      <alignment vertical="center"/>
      <protection/>
    </xf>
    <xf numFmtId="4" fontId="10" fillId="32" borderId="26" xfId="52" applyNumberFormat="1" applyFont="1" applyFill="1" applyBorder="1" applyAlignment="1">
      <alignment vertical="center"/>
      <protection/>
    </xf>
    <xf numFmtId="4" fontId="10" fillId="32" borderId="18" xfId="52" applyNumberFormat="1" applyFont="1" applyFill="1" applyBorder="1">
      <alignment/>
      <protection/>
    </xf>
    <xf numFmtId="4" fontId="10" fillId="0" borderId="14" xfId="52" applyNumberFormat="1" applyFont="1" applyFill="1" applyBorder="1">
      <alignment/>
      <protection/>
    </xf>
    <xf numFmtId="4" fontId="12" fillId="0" borderId="0" xfId="0" applyNumberFormat="1" applyFont="1" applyFill="1" applyAlignment="1">
      <alignment/>
    </xf>
    <xf numFmtId="4" fontId="10" fillId="32" borderId="26" xfId="52" applyNumberFormat="1" applyFont="1" applyFill="1" applyBorder="1">
      <alignment/>
      <protection/>
    </xf>
    <xf numFmtId="164" fontId="22" fillId="0" borderId="18" xfId="0" applyNumberFormat="1" applyFont="1" applyFill="1" applyBorder="1" applyAlignment="1" applyProtection="1">
      <alignment horizontal="right" vertical="top"/>
      <protection/>
    </xf>
    <xf numFmtId="4" fontId="24" fillId="32" borderId="0" xfId="52" applyNumberFormat="1" applyFont="1" applyFill="1">
      <alignment/>
      <protection/>
    </xf>
    <xf numFmtId="4" fontId="25" fillId="32" borderId="0" xfId="52" applyNumberFormat="1" applyFont="1" applyFill="1">
      <alignment/>
      <protection/>
    </xf>
    <xf numFmtId="4" fontId="13" fillId="32" borderId="15" xfId="52" applyNumberFormat="1" applyFont="1" applyFill="1" applyBorder="1" applyAlignment="1">
      <alignment vertical="center"/>
      <protection/>
    </xf>
    <xf numFmtId="4" fontId="3" fillId="32" borderId="27" xfId="52" applyNumberFormat="1" applyFont="1" applyFill="1" applyBorder="1" applyAlignment="1">
      <alignment/>
      <protection/>
    </xf>
    <xf numFmtId="4" fontId="3" fillId="32" borderId="0" xfId="52" applyNumberFormat="1" applyFont="1" applyFill="1" applyBorder="1" applyAlignment="1">
      <alignment/>
      <protection/>
    </xf>
    <xf numFmtId="4" fontId="27" fillId="32" borderId="0" xfId="52" applyNumberFormat="1" applyFont="1" applyFill="1">
      <alignment/>
      <protection/>
    </xf>
    <xf numFmtId="4" fontId="10" fillId="0" borderId="28" xfId="52" applyNumberFormat="1" applyFont="1" applyFill="1" applyBorder="1">
      <alignment/>
      <protection/>
    </xf>
    <xf numFmtId="4" fontId="17" fillId="3" borderId="15" xfId="0" applyNumberFormat="1" applyFont="1" applyFill="1" applyBorder="1" applyAlignment="1">
      <alignment horizontal="right" vertical="center"/>
    </xf>
    <xf numFmtId="4" fontId="17" fillId="3" borderId="29" xfId="0" applyNumberFormat="1" applyFont="1" applyFill="1" applyBorder="1" applyAlignment="1">
      <alignment horizontal="right" vertical="center"/>
    </xf>
    <xf numFmtId="4" fontId="13" fillId="3" borderId="15" xfId="52" applyNumberFormat="1" applyFont="1" applyFill="1" applyBorder="1" applyAlignment="1">
      <alignment vertical="center"/>
      <protection/>
    </xf>
    <xf numFmtId="4" fontId="13" fillId="3" borderId="14" xfId="52" applyNumberFormat="1" applyFont="1" applyFill="1" applyBorder="1" applyAlignment="1">
      <alignment vertical="center"/>
      <protection/>
    </xf>
    <xf numFmtId="4" fontId="17" fillId="33" borderId="14" xfId="0" applyNumberFormat="1" applyFont="1" applyFill="1" applyBorder="1" applyAlignment="1">
      <alignment horizontal="right" vertical="center"/>
    </xf>
    <xf numFmtId="4" fontId="13" fillId="33" borderId="15" xfId="52" applyNumberFormat="1" applyFont="1" applyFill="1" applyBorder="1" applyAlignment="1">
      <alignment vertical="center"/>
      <protection/>
    </xf>
    <xf numFmtId="4" fontId="13" fillId="33" borderId="14" xfId="52" applyNumberFormat="1" applyFont="1" applyFill="1" applyBorder="1" applyAlignment="1">
      <alignment vertical="center"/>
      <protection/>
    </xf>
    <xf numFmtId="4" fontId="17" fillId="34" borderId="15" xfId="0" applyNumberFormat="1" applyFont="1" applyFill="1" applyBorder="1" applyAlignment="1">
      <alignment horizontal="right" vertical="center"/>
    </xf>
    <xf numFmtId="4" fontId="17" fillId="34" borderId="22" xfId="0" applyNumberFormat="1" applyFont="1" applyFill="1" applyBorder="1" applyAlignment="1">
      <alignment horizontal="right" vertical="center"/>
    </xf>
    <xf numFmtId="4" fontId="17" fillId="34" borderId="14" xfId="0" applyNumberFormat="1" applyFont="1" applyFill="1" applyBorder="1" applyAlignment="1">
      <alignment horizontal="right" vertical="center"/>
    </xf>
    <xf numFmtId="4" fontId="13" fillId="5" borderId="15" xfId="52" applyNumberFormat="1" applyFont="1" applyFill="1" applyBorder="1" applyAlignment="1">
      <alignment vertical="center"/>
      <protection/>
    </xf>
    <xf numFmtId="4" fontId="13" fillId="5" borderId="14" xfId="52" applyNumberFormat="1" applyFont="1" applyFill="1" applyBorder="1" applyAlignment="1">
      <alignment vertical="center"/>
      <protection/>
    </xf>
    <xf numFmtId="4" fontId="13" fillId="4" borderId="15" xfId="52" applyNumberFormat="1" applyFont="1" applyFill="1" applyBorder="1" applyAlignment="1">
      <alignment vertical="center"/>
      <protection/>
    </xf>
    <xf numFmtId="4" fontId="13" fillId="4" borderId="14" xfId="52" applyNumberFormat="1" applyFont="1" applyFill="1" applyBorder="1" applyAlignment="1">
      <alignment vertical="center"/>
      <protection/>
    </xf>
    <xf numFmtId="164" fontId="26" fillId="4" borderId="18" xfId="0" applyNumberFormat="1" applyFont="1" applyFill="1" applyBorder="1" applyAlignment="1" applyProtection="1">
      <alignment horizontal="right" vertical="top"/>
      <protection/>
    </xf>
    <xf numFmtId="4" fontId="13" fillId="35" borderId="15" xfId="52" applyNumberFormat="1" applyFont="1" applyFill="1" applyBorder="1" applyAlignment="1">
      <alignment horizontal="right" vertical="center"/>
      <protection/>
    </xf>
    <xf numFmtId="4" fontId="13" fillId="35" borderId="14" xfId="52" applyNumberFormat="1" applyFont="1" applyFill="1" applyBorder="1" applyAlignment="1">
      <alignment horizontal="right" vertical="center"/>
      <protection/>
    </xf>
    <xf numFmtId="4" fontId="13" fillId="35" borderId="15" xfId="52" applyNumberFormat="1" applyFont="1" applyFill="1" applyBorder="1" applyAlignment="1">
      <alignment vertical="center"/>
      <protection/>
    </xf>
    <xf numFmtId="4" fontId="13" fillId="35" borderId="14" xfId="52" applyNumberFormat="1" applyFont="1" applyFill="1" applyBorder="1" applyAlignment="1">
      <alignment vertical="center"/>
      <protection/>
    </xf>
    <xf numFmtId="4" fontId="13" fillId="36" borderId="14" xfId="52" applyNumberFormat="1" applyFont="1" applyFill="1" applyBorder="1" applyAlignment="1">
      <alignment horizontal="right" vertical="center"/>
      <protection/>
    </xf>
    <xf numFmtId="164" fontId="17" fillId="36" borderId="15" xfId="0" applyNumberFormat="1" applyFont="1" applyFill="1" applyBorder="1" applyAlignment="1" applyProtection="1">
      <alignment horizontal="right" vertical="top"/>
      <protection locked="0"/>
    </xf>
    <xf numFmtId="164" fontId="17" fillId="36" borderId="14" xfId="0" applyNumberFormat="1" applyFont="1" applyFill="1" applyBorder="1" applyAlignment="1" applyProtection="1">
      <alignment horizontal="right" vertical="top"/>
      <protection locked="0"/>
    </xf>
    <xf numFmtId="164" fontId="26" fillId="36" borderId="14" xfId="0" applyNumberFormat="1" applyFont="1" applyFill="1" applyBorder="1" applyAlignment="1" applyProtection="1">
      <alignment horizontal="right" vertical="top"/>
      <protection/>
    </xf>
    <xf numFmtId="4" fontId="13" fillId="37" borderId="15" xfId="52" applyNumberFormat="1" applyFont="1" applyFill="1" applyBorder="1" applyAlignment="1">
      <alignment horizontal="right" vertical="center"/>
      <protection/>
    </xf>
    <xf numFmtId="4" fontId="13" fillId="37" borderId="14" xfId="52" applyNumberFormat="1" applyFont="1" applyFill="1" applyBorder="1" applyAlignment="1">
      <alignment horizontal="right" vertical="center"/>
      <protection/>
    </xf>
    <xf numFmtId="4" fontId="13" fillId="37" borderId="15" xfId="52" applyNumberFormat="1" applyFont="1" applyFill="1" applyBorder="1" applyAlignment="1">
      <alignment vertical="center"/>
      <protection/>
    </xf>
    <xf numFmtId="4" fontId="13" fillId="37" borderId="14" xfId="52" applyNumberFormat="1" applyFont="1" applyFill="1" applyBorder="1" applyAlignment="1">
      <alignment vertical="center"/>
      <protection/>
    </xf>
    <xf numFmtId="4" fontId="13" fillId="38" borderId="15" xfId="52" applyNumberFormat="1" applyFont="1" applyFill="1" applyBorder="1" applyAlignment="1">
      <alignment horizontal="right" vertical="center"/>
      <protection/>
    </xf>
    <xf numFmtId="4" fontId="13" fillId="38" borderId="14" xfId="52" applyNumberFormat="1" applyFont="1" applyFill="1" applyBorder="1" applyAlignment="1">
      <alignment horizontal="right" vertical="center"/>
      <protection/>
    </xf>
    <xf numFmtId="4" fontId="13" fillId="38" borderId="15" xfId="52" applyNumberFormat="1" applyFont="1" applyFill="1" applyBorder="1" applyAlignment="1">
      <alignment vertical="center"/>
      <protection/>
    </xf>
    <xf numFmtId="4" fontId="13" fillId="38" borderId="18" xfId="52" applyNumberFormat="1" applyFont="1" applyFill="1" applyBorder="1" applyAlignment="1">
      <alignment vertical="center"/>
      <protection/>
    </xf>
    <xf numFmtId="4" fontId="13" fillId="38" borderId="14" xfId="52" applyNumberFormat="1" applyFont="1" applyFill="1" applyBorder="1" applyAlignment="1">
      <alignment vertical="center"/>
      <protection/>
    </xf>
    <xf numFmtId="4" fontId="13" fillId="10" borderId="19" xfId="52" applyNumberFormat="1" applyFont="1" applyFill="1" applyBorder="1" applyAlignment="1">
      <alignment horizontal="right" vertical="center"/>
      <protection/>
    </xf>
    <xf numFmtId="4" fontId="13" fillId="10" borderId="21" xfId="52" applyNumberFormat="1" applyFont="1" applyFill="1" applyBorder="1" applyAlignment="1">
      <alignment horizontal="right" vertical="center"/>
      <protection/>
    </xf>
    <xf numFmtId="4" fontId="13" fillId="10" borderId="17" xfId="52" applyNumberFormat="1" applyFont="1" applyFill="1" applyBorder="1" applyAlignment="1">
      <alignment horizontal="right" vertical="center"/>
      <protection/>
    </xf>
    <xf numFmtId="4" fontId="13" fillId="10" borderId="22" xfId="52" applyNumberFormat="1" applyFont="1" applyFill="1" applyBorder="1" applyAlignment="1">
      <alignment horizontal="right" vertical="center"/>
      <protection/>
    </xf>
    <xf numFmtId="4" fontId="13" fillId="3" borderId="14" xfId="52" applyNumberFormat="1" applyFont="1" applyFill="1" applyBorder="1" applyAlignment="1">
      <alignment horizontal="right" vertical="center"/>
      <protection/>
    </xf>
    <xf numFmtId="4" fontId="13" fillId="33" borderId="22" xfId="52" applyNumberFormat="1" applyFont="1" applyFill="1" applyBorder="1" applyAlignment="1">
      <alignment horizontal="right" vertical="center"/>
      <protection/>
    </xf>
    <xf numFmtId="4" fontId="13" fillId="33" borderId="19" xfId="52" applyNumberFormat="1" applyFont="1" applyFill="1" applyBorder="1" applyAlignment="1">
      <alignment horizontal="right" vertical="center"/>
      <protection/>
    </xf>
    <xf numFmtId="4" fontId="13" fillId="33" borderId="21" xfId="52" applyNumberFormat="1" applyFont="1" applyFill="1" applyBorder="1" applyAlignment="1">
      <alignment horizontal="right" vertical="center"/>
      <protection/>
    </xf>
    <xf numFmtId="4" fontId="13" fillId="34" borderId="20" xfId="52" applyNumberFormat="1" applyFont="1" applyFill="1" applyBorder="1" applyAlignment="1">
      <alignment horizontal="right" vertical="center"/>
      <protection/>
    </xf>
    <xf numFmtId="4" fontId="13" fillId="34" borderId="22" xfId="52" applyNumberFormat="1" applyFont="1" applyFill="1" applyBorder="1" applyAlignment="1">
      <alignment horizontal="right" vertical="center"/>
      <protection/>
    </xf>
    <xf numFmtId="4" fontId="13" fillId="34" borderId="19" xfId="52" applyNumberFormat="1" applyFont="1" applyFill="1" applyBorder="1" applyAlignment="1">
      <alignment horizontal="right" vertical="center"/>
      <protection/>
    </xf>
    <xf numFmtId="4" fontId="13" fillId="4" borderId="21" xfId="52" applyNumberFormat="1" applyFont="1" applyFill="1" applyBorder="1" applyAlignment="1">
      <alignment horizontal="right" vertical="center"/>
      <protection/>
    </xf>
    <xf numFmtId="4" fontId="13" fillId="4" borderId="22" xfId="52" applyNumberFormat="1" applyFont="1" applyFill="1" applyBorder="1" applyAlignment="1">
      <alignment horizontal="right" vertical="center"/>
      <protection/>
    </xf>
    <xf numFmtId="4" fontId="13" fillId="4" borderId="19" xfId="52" applyNumberFormat="1" applyFont="1" applyFill="1" applyBorder="1" applyAlignment="1">
      <alignment horizontal="right" vertical="center"/>
      <protection/>
    </xf>
    <xf numFmtId="4" fontId="13" fillId="18" borderId="28" xfId="52" applyNumberFormat="1" applyFont="1" applyFill="1" applyBorder="1" applyAlignment="1">
      <alignment horizontal="right" vertical="center"/>
      <protection/>
    </xf>
    <xf numFmtId="4" fontId="13" fillId="18" borderId="21" xfId="52" applyNumberFormat="1" applyFont="1" applyFill="1" applyBorder="1" applyAlignment="1">
      <alignment horizontal="right" vertical="center"/>
      <protection/>
    </xf>
    <xf numFmtId="4" fontId="13" fillId="39" borderId="21" xfId="52" applyNumberFormat="1" applyFont="1" applyFill="1" applyBorder="1" applyAlignment="1">
      <alignment horizontal="right" vertical="center"/>
      <protection/>
    </xf>
    <xf numFmtId="4" fontId="13" fillId="39" borderId="22" xfId="52" applyNumberFormat="1" applyFont="1" applyFill="1" applyBorder="1" applyAlignment="1">
      <alignment horizontal="right" vertical="center"/>
      <protection/>
    </xf>
    <xf numFmtId="4" fontId="13" fillId="39" borderId="19" xfId="52" applyNumberFormat="1" applyFont="1" applyFill="1" applyBorder="1" applyAlignment="1">
      <alignment horizontal="right" vertical="center"/>
      <protection/>
    </xf>
    <xf numFmtId="4" fontId="13" fillId="40" borderId="21" xfId="52" applyNumberFormat="1" applyFont="1" applyFill="1" applyBorder="1" applyAlignment="1">
      <alignment horizontal="right" vertical="center"/>
      <protection/>
    </xf>
    <xf numFmtId="4" fontId="13" fillId="35" borderId="28" xfId="52" applyNumberFormat="1" applyFont="1" applyFill="1" applyBorder="1" applyAlignment="1">
      <alignment horizontal="right" vertical="center"/>
      <protection/>
    </xf>
    <xf numFmtId="4" fontId="13" fillId="35" borderId="18" xfId="52" applyNumberFormat="1" applyFont="1" applyFill="1" applyBorder="1" applyAlignment="1">
      <alignment horizontal="right" vertical="center"/>
      <protection/>
    </xf>
    <xf numFmtId="4" fontId="13" fillId="36" borderId="28" xfId="52" applyNumberFormat="1" applyFont="1" applyFill="1" applyBorder="1" applyAlignment="1">
      <alignment horizontal="right" vertical="center"/>
      <protection/>
    </xf>
    <xf numFmtId="4" fontId="13" fillId="36" borderId="15" xfId="52" applyNumberFormat="1" applyFont="1" applyFill="1" applyBorder="1" applyAlignment="1">
      <alignment horizontal="right" vertical="center"/>
      <protection/>
    </xf>
    <xf numFmtId="4" fontId="13" fillId="34" borderId="17" xfId="52" applyNumberFormat="1" applyFont="1" applyFill="1" applyBorder="1" applyAlignment="1">
      <alignment horizontal="right" vertical="center"/>
      <protection/>
    </xf>
    <xf numFmtId="4" fontId="13" fillId="34" borderId="14" xfId="52" applyNumberFormat="1" applyFont="1" applyFill="1" applyBorder="1" applyAlignment="1">
      <alignment horizontal="right" vertical="center"/>
      <protection/>
    </xf>
    <xf numFmtId="4" fontId="13" fillId="34" borderId="21" xfId="52" applyNumberFormat="1" applyFont="1" applyFill="1" applyBorder="1" applyAlignment="1">
      <alignment horizontal="right" vertical="center"/>
      <protection/>
    </xf>
    <xf numFmtId="4" fontId="6" fillId="38" borderId="0" xfId="52" applyNumberFormat="1" applyFont="1" applyFill="1" applyAlignment="1">
      <alignment horizontal="center" vertical="center" wrapText="1"/>
      <protection/>
    </xf>
    <xf numFmtId="4" fontId="13" fillId="41" borderId="19" xfId="52" applyNumberFormat="1" applyFont="1" applyFill="1" applyBorder="1" applyAlignment="1">
      <alignment horizontal="right" vertical="center"/>
      <protection/>
    </xf>
    <xf numFmtId="4" fontId="13" fillId="41" borderId="17" xfId="52" applyNumberFormat="1" applyFont="1" applyFill="1" applyBorder="1" applyAlignment="1">
      <alignment horizontal="right" vertical="center"/>
      <protection/>
    </xf>
    <xf numFmtId="4" fontId="13" fillId="41" borderId="22" xfId="52" applyNumberFormat="1" applyFont="1" applyFill="1" applyBorder="1" applyAlignment="1">
      <alignment horizontal="right" vertical="center"/>
      <protection/>
    </xf>
    <xf numFmtId="4" fontId="13" fillId="41" borderId="21" xfId="52" applyNumberFormat="1" applyFont="1" applyFill="1" applyBorder="1" applyAlignment="1">
      <alignment horizontal="right" vertical="center"/>
      <protection/>
    </xf>
    <xf numFmtId="4" fontId="13" fillId="42" borderId="17" xfId="52" applyNumberFormat="1" applyFont="1" applyFill="1" applyBorder="1" applyAlignment="1">
      <alignment horizontal="right" vertical="center"/>
      <protection/>
    </xf>
    <xf numFmtId="4" fontId="13" fillId="42" borderId="19" xfId="52" applyNumberFormat="1" applyFont="1" applyFill="1" applyBorder="1" applyAlignment="1">
      <alignment horizontal="right" vertical="center"/>
      <protection/>
    </xf>
    <xf numFmtId="4" fontId="13" fillId="42" borderId="21" xfId="52" applyNumberFormat="1" applyFont="1" applyFill="1" applyBorder="1" applyAlignment="1">
      <alignment horizontal="right" vertical="center"/>
      <protection/>
    </xf>
    <xf numFmtId="4" fontId="13" fillId="42" borderId="22" xfId="52" applyNumberFormat="1" applyFont="1" applyFill="1" applyBorder="1" applyAlignment="1">
      <alignment horizontal="right" vertical="center"/>
      <protection/>
    </xf>
    <xf numFmtId="4" fontId="13" fillId="43" borderId="17" xfId="52" applyNumberFormat="1" applyFont="1" applyFill="1" applyBorder="1" applyAlignment="1">
      <alignment horizontal="right" vertical="center"/>
      <protection/>
    </xf>
    <xf numFmtId="164" fontId="17" fillId="43" borderId="16" xfId="0" applyNumberFormat="1" applyFont="1" applyFill="1" applyBorder="1" applyAlignment="1" applyProtection="1">
      <alignment horizontal="right" vertical="center"/>
      <protection locked="0"/>
    </xf>
    <xf numFmtId="164" fontId="17" fillId="43" borderId="30" xfId="0" applyNumberFormat="1" applyFont="1" applyFill="1" applyBorder="1" applyAlignment="1">
      <alignment horizontal="right" vertical="center"/>
    </xf>
    <xf numFmtId="164" fontId="17" fillId="43" borderId="25" xfId="0" applyNumberFormat="1" applyFont="1" applyFill="1" applyBorder="1" applyAlignment="1">
      <alignment horizontal="right" vertical="center"/>
    </xf>
    <xf numFmtId="4" fontId="13" fillId="43" borderId="19" xfId="52" applyNumberFormat="1" applyFont="1" applyFill="1" applyBorder="1" applyAlignment="1">
      <alignment horizontal="right" vertical="center"/>
      <protection/>
    </xf>
    <xf numFmtId="4" fontId="13" fillId="43" borderId="16" xfId="52" applyNumberFormat="1" applyFont="1" applyFill="1" applyBorder="1" applyAlignment="1">
      <alignment horizontal="right" vertical="center"/>
      <protection/>
    </xf>
    <xf numFmtId="164" fontId="17" fillId="43" borderId="16" xfId="0" applyNumberFormat="1" applyFont="1" applyFill="1" applyBorder="1" applyAlignment="1">
      <alignment horizontal="right" vertical="center"/>
    </xf>
    <xf numFmtId="4" fontId="13" fillId="43" borderId="21" xfId="52" applyNumberFormat="1" applyFont="1" applyFill="1" applyBorder="1" applyAlignment="1">
      <alignment horizontal="right" vertical="center"/>
      <protection/>
    </xf>
    <xf numFmtId="4" fontId="13" fillId="43" borderId="31" xfId="52" applyNumberFormat="1" applyFont="1" applyFill="1" applyBorder="1" applyAlignment="1">
      <alignment horizontal="right" vertical="center"/>
      <protection/>
    </xf>
    <xf numFmtId="4" fontId="13" fillId="43" borderId="32" xfId="52" applyNumberFormat="1" applyFont="1" applyFill="1" applyBorder="1" applyAlignment="1">
      <alignment horizontal="right" vertical="center"/>
      <protection/>
    </xf>
    <xf numFmtId="4" fontId="1" fillId="0" borderId="0" xfId="52" applyNumberFormat="1" applyFont="1" applyFill="1" applyBorder="1">
      <alignment/>
      <protection/>
    </xf>
    <xf numFmtId="4" fontId="12" fillId="32" borderId="0" xfId="0" applyNumberFormat="1" applyFont="1" applyFill="1" applyAlignment="1">
      <alignment horizontal="left" vertical="top"/>
    </xf>
    <xf numFmtId="4" fontId="13" fillId="4" borderId="18" xfId="52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top"/>
    </xf>
    <xf numFmtId="4" fontId="10" fillId="0" borderId="33" xfId="52" applyNumberFormat="1" applyFont="1" applyFill="1" applyBorder="1" applyAlignment="1">
      <alignment horizontal="right" vertical="center"/>
      <protection/>
    </xf>
    <xf numFmtId="4" fontId="10" fillId="32" borderId="34" xfId="52" applyNumberFormat="1" applyFont="1" applyFill="1" applyBorder="1" applyAlignment="1">
      <alignment vertical="center"/>
      <protection/>
    </xf>
    <xf numFmtId="4" fontId="12" fillId="0" borderId="19" xfId="0" applyNumberFormat="1" applyFont="1" applyBorder="1" applyAlignment="1" applyProtection="1">
      <alignment horizontal="right" vertical="top"/>
      <protection locked="0"/>
    </xf>
    <xf numFmtId="4" fontId="22" fillId="0" borderId="19" xfId="0" applyNumberFormat="1" applyFont="1" applyFill="1" applyBorder="1" applyAlignment="1" applyProtection="1">
      <alignment horizontal="right" vertical="top"/>
      <protection/>
    </xf>
    <xf numFmtId="4" fontId="10" fillId="32" borderId="25" xfId="52" applyNumberFormat="1" applyFont="1" applyFill="1" applyBorder="1" applyAlignment="1">
      <alignment vertical="center"/>
      <protection/>
    </xf>
    <xf numFmtId="4" fontId="10" fillId="32" borderId="17" xfId="52" applyNumberFormat="1" applyFont="1" applyFill="1" applyBorder="1" applyAlignment="1">
      <alignment vertical="center"/>
      <protection/>
    </xf>
    <xf numFmtId="4" fontId="10" fillId="32" borderId="25" xfId="52" applyNumberFormat="1" applyFont="1" applyFill="1" applyBorder="1" applyAlignment="1">
      <alignment/>
      <protection/>
    </xf>
    <xf numFmtId="4" fontId="10" fillId="0" borderId="19" xfId="52" applyNumberFormat="1" applyFont="1" applyFill="1" applyBorder="1" applyAlignment="1">
      <alignment vertical="center"/>
      <protection/>
    </xf>
    <xf numFmtId="4" fontId="13" fillId="32" borderId="21" xfId="52" applyNumberFormat="1" applyFont="1" applyFill="1" applyBorder="1" applyAlignment="1">
      <alignment vertical="center"/>
      <protection/>
    </xf>
    <xf numFmtId="4" fontId="10" fillId="32" borderId="35" xfId="52" applyNumberFormat="1" applyFont="1" applyFill="1" applyBorder="1" applyAlignment="1">
      <alignment/>
      <protection/>
    </xf>
    <xf numFmtId="4" fontId="13" fillId="32" borderId="25" xfId="52" applyNumberFormat="1" applyFont="1" applyFill="1" applyBorder="1" applyAlignment="1">
      <alignment vertical="center"/>
      <protection/>
    </xf>
    <xf numFmtId="4" fontId="10" fillId="32" borderId="31" xfId="52" applyNumberFormat="1" applyFont="1" applyFill="1" applyBorder="1" applyAlignment="1">
      <alignment/>
      <protection/>
    </xf>
    <xf numFmtId="4" fontId="13" fillId="32" borderId="31" xfId="52" applyNumberFormat="1" applyFont="1" applyFill="1" applyBorder="1" applyAlignment="1">
      <alignment vertical="center"/>
      <protection/>
    </xf>
    <xf numFmtId="4" fontId="13" fillId="44" borderId="17" xfId="52" applyNumberFormat="1" applyFont="1" applyFill="1" applyBorder="1" applyAlignment="1">
      <alignment horizontal="right" vertical="center"/>
      <protection/>
    </xf>
    <xf numFmtId="4" fontId="13" fillId="44" borderId="19" xfId="52" applyNumberFormat="1" applyFont="1" applyFill="1" applyBorder="1" applyAlignment="1">
      <alignment horizontal="right" vertical="center"/>
      <protection/>
    </xf>
    <xf numFmtId="4" fontId="13" fillId="44" borderId="20" xfId="52" applyNumberFormat="1" applyFont="1" applyFill="1" applyBorder="1" applyAlignment="1">
      <alignment horizontal="right" vertical="center"/>
      <protection/>
    </xf>
    <xf numFmtId="4" fontId="13" fillId="44" borderId="21" xfId="52" applyNumberFormat="1" applyFont="1" applyFill="1" applyBorder="1" applyAlignment="1">
      <alignment horizontal="right" vertical="center"/>
      <protection/>
    </xf>
    <xf numFmtId="4" fontId="13" fillId="44" borderId="22" xfId="52" applyNumberFormat="1" applyFont="1" applyFill="1" applyBorder="1" applyAlignment="1">
      <alignment horizontal="right" vertical="center"/>
      <protection/>
    </xf>
    <xf numFmtId="4" fontId="13" fillId="45" borderId="17" xfId="52" applyNumberFormat="1" applyFont="1" applyFill="1" applyBorder="1" applyAlignment="1">
      <alignment horizontal="right" vertical="center"/>
      <protection/>
    </xf>
    <xf numFmtId="4" fontId="13" fillId="45" borderId="19" xfId="52" applyNumberFormat="1" applyFont="1" applyFill="1" applyBorder="1" applyAlignment="1">
      <alignment horizontal="right" vertical="center"/>
      <protection/>
    </xf>
    <xf numFmtId="4" fontId="13" fillId="45" borderId="20" xfId="52" applyNumberFormat="1" applyFont="1" applyFill="1" applyBorder="1" applyAlignment="1">
      <alignment horizontal="right" vertical="center"/>
      <protection/>
    </xf>
    <xf numFmtId="4" fontId="13" fillId="45" borderId="21" xfId="52" applyNumberFormat="1" applyFont="1" applyFill="1" applyBorder="1" applyAlignment="1">
      <alignment horizontal="right" vertical="center"/>
      <protection/>
    </xf>
    <xf numFmtId="4" fontId="13" fillId="45" borderId="22" xfId="52" applyNumberFormat="1" applyFont="1" applyFill="1" applyBorder="1" applyAlignment="1">
      <alignment horizontal="right" vertical="center"/>
      <protection/>
    </xf>
    <xf numFmtId="4" fontId="13" fillId="46" borderId="22" xfId="52" applyNumberFormat="1" applyFont="1" applyFill="1" applyBorder="1" applyAlignment="1">
      <alignment horizontal="right" vertical="center"/>
      <protection/>
    </xf>
    <xf numFmtId="4" fontId="10" fillId="0" borderId="14" xfId="0" applyNumberFormat="1" applyFont="1" applyFill="1" applyBorder="1" applyAlignment="1">
      <alignment/>
    </xf>
    <xf numFmtId="4" fontId="8" fillId="32" borderId="0" xfId="52" applyNumberFormat="1" applyFont="1" applyFill="1" applyAlignment="1">
      <alignment horizontal="center"/>
      <protection/>
    </xf>
    <xf numFmtId="3" fontId="13" fillId="10" borderId="36" xfId="52" applyNumberFormat="1" applyFont="1" applyFill="1" applyBorder="1" applyAlignment="1">
      <alignment horizontal="center"/>
      <protection/>
    </xf>
    <xf numFmtId="3" fontId="13" fillId="10" borderId="37" xfId="52" applyNumberFormat="1" applyFont="1" applyFill="1" applyBorder="1" applyAlignment="1">
      <alignment horizontal="left"/>
      <protection/>
    </xf>
    <xf numFmtId="4" fontId="13" fillId="10" borderId="38" xfId="52" applyNumberFormat="1" applyFont="1" applyFill="1" applyBorder="1" applyAlignment="1">
      <alignment horizontal="right"/>
      <protection/>
    </xf>
    <xf numFmtId="4" fontId="13" fillId="10" borderId="39" xfId="52" applyNumberFormat="1" applyFont="1" applyFill="1" applyBorder="1" applyAlignment="1">
      <alignment horizontal="right"/>
      <protection/>
    </xf>
    <xf numFmtId="4" fontId="13" fillId="10" borderId="37" xfId="52" applyNumberFormat="1" applyFont="1" applyFill="1" applyBorder="1" applyAlignment="1">
      <alignment horizontal="right"/>
      <protection/>
    </xf>
    <xf numFmtId="4" fontId="13" fillId="10" borderId="36" xfId="52" applyNumberFormat="1" applyFont="1" applyFill="1" applyBorder="1" applyAlignment="1">
      <alignment horizontal="right"/>
      <protection/>
    </xf>
    <xf numFmtId="4" fontId="13" fillId="10" borderId="40" xfId="52" applyNumberFormat="1" applyFont="1" applyFill="1" applyBorder="1" applyAlignment="1">
      <alignment horizontal="right"/>
      <protection/>
    </xf>
    <xf numFmtId="3" fontId="13" fillId="32" borderId="17" xfId="52" applyNumberFormat="1" applyFont="1" applyFill="1" applyBorder="1" applyAlignment="1">
      <alignment horizontal="center"/>
      <protection/>
    </xf>
    <xf numFmtId="4" fontId="10" fillId="32" borderId="21" xfId="52" applyNumberFormat="1" applyFont="1" applyFill="1" applyBorder="1">
      <alignment/>
      <protection/>
    </xf>
    <xf numFmtId="4" fontId="10" fillId="32" borderId="21" xfId="52" applyNumberFormat="1" applyFont="1" applyFill="1" applyBorder="1" applyAlignment="1">
      <alignment vertical="center"/>
      <protection/>
    </xf>
    <xf numFmtId="4" fontId="10" fillId="32" borderId="28" xfId="0" applyNumberFormat="1" applyFont="1" applyFill="1" applyBorder="1" applyAlignment="1">
      <alignment/>
    </xf>
    <xf numFmtId="4" fontId="10" fillId="32" borderId="28" xfId="52" applyNumberFormat="1" applyFont="1" applyFill="1" applyBorder="1">
      <alignment/>
      <protection/>
    </xf>
    <xf numFmtId="3" fontId="13" fillId="3" borderId="15" xfId="52" applyNumberFormat="1" applyFont="1" applyFill="1" applyBorder="1" applyAlignment="1">
      <alignment horizontal="center"/>
      <protection/>
    </xf>
    <xf numFmtId="4" fontId="13" fillId="3" borderId="28" xfId="52" applyNumberFormat="1" applyFont="1" applyFill="1" applyBorder="1" applyAlignment="1">
      <alignment horizontal="left"/>
      <protection/>
    </xf>
    <xf numFmtId="4" fontId="13" fillId="3" borderId="28" xfId="52" applyNumberFormat="1" applyFont="1" applyFill="1" applyBorder="1" applyAlignment="1">
      <alignment vertical="center"/>
      <protection/>
    </xf>
    <xf numFmtId="4" fontId="13" fillId="3" borderId="18" xfId="52" applyNumberFormat="1" applyFont="1" applyFill="1" applyBorder="1" applyAlignment="1">
      <alignment horizontal="right"/>
      <protection/>
    </xf>
    <xf numFmtId="4" fontId="13" fillId="3" borderId="18" xfId="52" applyNumberFormat="1" applyFont="1" applyFill="1" applyBorder="1" applyAlignment="1">
      <alignment vertical="center"/>
      <protection/>
    </xf>
    <xf numFmtId="3" fontId="13" fillId="33" borderId="15" xfId="52" applyNumberFormat="1" applyFont="1" applyFill="1" applyBorder="1" applyAlignment="1">
      <alignment horizontal="center"/>
      <protection/>
    </xf>
    <xf numFmtId="4" fontId="13" fillId="33" borderId="28" xfId="52" applyNumberFormat="1" applyFont="1" applyFill="1" applyBorder="1" applyAlignment="1">
      <alignment horizontal="left"/>
      <protection/>
    </xf>
    <xf numFmtId="4" fontId="13" fillId="33" borderId="21" xfId="52" applyNumberFormat="1" applyFont="1" applyFill="1" applyBorder="1" applyAlignment="1">
      <alignment vertical="center"/>
      <protection/>
    </xf>
    <xf numFmtId="4" fontId="13" fillId="33" borderId="18" xfId="52" applyNumberFormat="1" applyFont="1" applyFill="1" applyBorder="1" applyAlignment="1">
      <alignment horizontal="right"/>
      <protection/>
    </xf>
    <xf numFmtId="4" fontId="13" fillId="33" borderId="18" xfId="52" applyNumberFormat="1" applyFont="1" applyFill="1" applyBorder="1" applyAlignment="1">
      <alignment vertical="center"/>
      <protection/>
    </xf>
    <xf numFmtId="4" fontId="13" fillId="33" borderId="28" xfId="52" applyNumberFormat="1" applyFont="1" applyFill="1" applyBorder="1" applyAlignment="1">
      <alignment vertical="center"/>
      <protection/>
    </xf>
    <xf numFmtId="3" fontId="13" fillId="34" borderId="15" xfId="52" applyNumberFormat="1" applyFont="1" applyFill="1" applyBorder="1" applyAlignment="1">
      <alignment horizontal="center"/>
      <protection/>
    </xf>
    <xf numFmtId="4" fontId="13" fillId="34" borderId="28" xfId="52" applyNumberFormat="1" applyFont="1" applyFill="1" applyBorder="1" applyAlignment="1">
      <alignment horizontal="left"/>
      <protection/>
    </xf>
    <xf numFmtId="4" fontId="13" fillId="34" borderId="21" xfId="52" applyNumberFormat="1" applyFont="1" applyFill="1" applyBorder="1" applyAlignment="1">
      <alignment vertical="center"/>
      <protection/>
    </xf>
    <xf numFmtId="4" fontId="13" fillId="34" borderId="28" xfId="52" applyNumberFormat="1" applyFont="1" applyFill="1" applyBorder="1" applyAlignment="1">
      <alignment vertical="center"/>
      <protection/>
    </xf>
    <xf numFmtId="3" fontId="13" fillId="32" borderId="15" xfId="52" applyNumberFormat="1" applyFont="1" applyFill="1" applyBorder="1" applyAlignment="1">
      <alignment horizontal="center"/>
      <protection/>
    </xf>
    <xf numFmtId="4" fontId="10" fillId="0" borderId="28" xfId="52" applyNumberFormat="1" applyFont="1" applyFill="1" applyBorder="1" applyAlignment="1">
      <alignment horizontal="left"/>
      <protection/>
    </xf>
    <xf numFmtId="4" fontId="10" fillId="32" borderId="28" xfId="52" applyNumberFormat="1" applyFont="1" applyFill="1" applyBorder="1" applyAlignment="1">
      <alignment vertical="center"/>
      <protection/>
    </xf>
    <xf numFmtId="4" fontId="10" fillId="0" borderId="28" xfId="0" applyNumberFormat="1" applyFont="1" applyBorder="1" applyAlignment="1">
      <alignment/>
    </xf>
    <xf numFmtId="3" fontId="13" fillId="5" borderId="15" xfId="52" applyNumberFormat="1" applyFont="1" applyFill="1" applyBorder="1" applyAlignment="1">
      <alignment horizontal="center"/>
      <protection/>
    </xf>
    <xf numFmtId="4" fontId="13" fillId="5" borderId="28" xfId="52" applyNumberFormat="1" applyFont="1" applyFill="1" applyBorder="1" applyAlignment="1">
      <alignment horizontal="left"/>
      <protection/>
    </xf>
    <xf numFmtId="4" fontId="13" fillId="5" borderId="18" xfId="52" applyNumberFormat="1" applyFont="1" applyFill="1" applyBorder="1" applyAlignment="1">
      <alignment horizontal="right" vertical="center"/>
      <protection/>
    </xf>
    <xf numFmtId="4" fontId="13" fillId="5" borderId="14" xfId="52" applyNumberFormat="1" applyFont="1" applyFill="1" applyBorder="1" applyAlignment="1">
      <alignment horizontal="right" vertical="center"/>
      <protection/>
    </xf>
    <xf numFmtId="4" fontId="13" fillId="5" borderId="21" xfId="52" applyNumberFormat="1" applyFont="1" applyFill="1" applyBorder="1" applyAlignment="1">
      <alignment vertical="center"/>
      <protection/>
    </xf>
    <xf numFmtId="4" fontId="13" fillId="5" borderId="18" xfId="52" applyNumberFormat="1" applyFont="1" applyFill="1" applyBorder="1" applyAlignment="1">
      <alignment horizontal="right"/>
      <protection/>
    </xf>
    <xf numFmtId="4" fontId="13" fillId="5" borderId="18" xfId="52" applyNumberFormat="1" applyFont="1" applyFill="1" applyBorder="1" applyAlignment="1">
      <alignment vertical="center"/>
      <protection/>
    </xf>
    <xf numFmtId="4" fontId="13" fillId="5" borderId="28" xfId="52" applyNumberFormat="1" applyFont="1" applyFill="1" applyBorder="1" applyAlignment="1">
      <alignment vertical="center"/>
      <protection/>
    </xf>
    <xf numFmtId="3" fontId="13" fillId="4" borderId="15" xfId="52" applyNumberFormat="1" applyFont="1" applyFill="1" applyBorder="1" applyAlignment="1">
      <alignment horizontal="center"/>
      <protection/>
    </xf>
    <xf numFmtId="4" fontId="13" fillId="4" borderId="28" xfId="52" applyNumberFormat="1" applyFont="1" applyFill="1" applyBorder="1" applyAlignment="1">
      <alignment horizontal="left"/>
      <protection/>
    </xf>
    <xf numFmtId="4" fontId="13" fillId="4" borderId="18" xfId="52" applyNumberFormat="1" applyFont="1" applyFill="1" applyBorder="1" applyAlignment="1">
      <alignment horizontal="right" vertical="center"/>
      <protection/>
    </xf>
    <xf numFmtId="4" fontId="13" fillId="4" borderId="14" xfId="52" applyNumberFormat="1" applyFont="1" applyFill="1" applyBorder="1" applyAlignment="1">
      <alignment horizontal="right" vertical="center"/>
      <protection/>
    </xf>
    <xf numFmtId="4" fontId="13" fillId="4" borderId="21" xfId="52" applyNumberFormat="1" applyFont="1" applyFill="1" applyBorder="1" applyAlignment="1">
      <alignment vertical="center"/>
      <protection/>
    </xf>
    <xf numFmtId="4" fontId="13" fillId="4" borderId="18" xfId="52" applyNumberFormat="1" applyFont="1" applyFill="1" applyBorder="1" applyAlignment="1">
      <alignment horizontal="right"/>
      <protection/>
    </xf>
    <xf numFmtId="164" fontId="13" fillId="4" borderId="18" xfId="0" applyNumberFormat="1" applyFont="1" applyFill="1" applyBorder="1" applyAlignment="1" applyProtection="1">
      <alignment horizontal="right" vertical="top"/>
      <protection locked="0"/>
    </xf>
    <xf numFmtId="4" fontId="13" fillId="4" borderId="28" xfId="52" applyNumberFormat="1" applyFont="1" applyFill="1" applyBorder="1" applyAlignment="1">
      <alignment vertical="center"/>
      <protection/>
    </xf>
    <xf numFmtId="3" fontId="13" fillId="18" borderId="15" xfId="52" applyNumberFormat="1" applyFont="1" applyFill="1" applyBorder="1" applyAlignment="1">
      <alignment horizontal="center"/>
      <protection/>
    </xf>
    <xf numFmtId="4" fontId="13" fillId="18" borderId="28" xfId="52" applyNumberFormat="1" applyFont="1" applyFill="1" applyBorder="1" applyAlignment="1">
      <alignment horizontal="left"/>
      <protection/>
    </xf>
    <xf numFmtId="4" fontId="13" fillId="18" borderId="18" xfId="52" applyNumberFormat="1" applyFont="1" applyFill="1" applyBorder="1" applyAlignment="1">
      <alignment horizontal="right" vertical="center"/>
      <protection/>
    </xf>
    <xf numFmtId="4" fontId="13" fillId="18" borderId="21" xfId="52" applyNumberFormat="1" applyFont="1" applyFill="1" applyBorder="1" applyAlignment="1">
      <alignment vertical="center"/>
      <protection/>
    </xf>
    <xf numFmtId="4" fontId="13" fillId="18" borderId="28" xfId="52" applyNumberFormat="1" applyFont="1" applyFill="1" applyBorder="1" applyAlignment="1">
      <alignment vertical="center"/>
      <protection/>
    </xf>
    <xf numFmtId="164" fontId="10" fillId="0" borderId="18" xfId="0" applyNumberFormat="1" applyFont="1" applyBorder="1" applyAlignment="1" applyProtection="1">
      <alignment horizontal="right" vertical="top"/>
      <protection locked="0"/>
    </xf>
    <xf numFmtId="4" fontId="10" fillId="32" borderId="14" xfId="0" applyNumberFormat="1" applyFont="1" applyFill="1" applyBorder="1" applyAlignment="1">
      <alignment/>
    </xf>
    <xf numFmtId="3" fontId="13" fillId="39" borderId="15" xfId="52" applyNumberFormat="1" applyFont="1" applyFill="1" applyBorder="1" applyAlignment="1">
      <alignment horizontal="center"/>
      <protection/>
    </xf>
    <xf numFmtId="4" fontId="13" fillId="39" borderId="33" xfId="52" applyNumberFormat="1" applyFont="1" applyFill="1" applyBorder="1" applyAlignment="1">
      <alignment horizontal="left"/>
      <protection/>
    </xf>
    <xf numFmtId="4" fontId="13" fillId="39" borderId="15" xfId="52" applyNumberFormat="1" applyFont="1" applyFill="1" applyBorder="1" applyAlignment="1">
      <alignment horizontal="right" vertical="center"/>
      <protection/>
    </xf>
    <xf numFmtId="4" fontId="13" fillId="39" borderId="14" xfId="52" applyNumberFormat="1" applyFont="1" applyFill="1" applyBorder="1" applyAlignment="1">
      <alignment horizontal="right" vertical="center"/>
      <protection/>
    </xf>
    <xf numFmtId="4" fontId="13" fillId="39" borderId="21" xfId="52" applyNumberFormat="1" applyFont="1" applyFill="1" applyBorder="1" applyAlignment="1">
      <alignment vertical="center"/>
      <protection/>
    </xf>
    <xf numFmtId="4" fontId="13" fillId="39" borderId="15" xfId="52" applyNumberFormat="1" applyFont="1" applyFill="1" applyBorder="1" applyAlignment="1">
      <alignment vertical="center"/>
      <protection/>
    </xf>
    <xf numFmtId="4" fontId="13" fillId="39" borderId="18" xfId="52" applyNumberFormat="1" applyFont="1" applyFill="1" applyBorder="1" applyAlignment="1">
      <alignment horizontal="right"/>
      <protection/>
    </xf>
    <xf numFmtId="4" fontId="13" fillId="39" borderId="14" xfId="52" applyNumberFormat="1" applyFont="1" applyFill="1" applyBorder="1" applyAlignment="1">
      <alignment vertical="center"/>
      <protection/>
    </xf>
    <xf numFmtId="4" fontId="13" fillId="39" borderId="18" xfId="52" applyNumberFormat="1" applyFont="1" applyFill="1" applyBorder="1" applyAlignment="1">
      <alignment vertical="center"/>
      <protection/>
    </xf>
    <xf numFmtId="4" fontId="13" fillId="39" borderId="28" xfId="52" applyNumberFormat="1" applyFont="1" applyFill="1" applyBorder="1" applyAlignment="1">
      <alignment vertical="center"/>
      <protection/>
    </xf>
    <xf numFmtId="3" fontId="13" fillId="40" borderId="15" xfId="52" applyNumberFormat="1" applyFont="1" applyFill="1" applyBorder="1" applyAlignment="1">
      <alignment horizontal="center"/>
      <protection/>
    </xf>
    <xf numFmtId="4" fontId="13" fillId="40" borderId="33" xfId="52" applyNumberFormat="1" applyFont="1" applyFill="1" applyBorder="1" applyAlignment="1">
      <alignment horizontal="left"/>
      <protection/>
    </xf>
    <xf numFmtId="4" fontId="13" fillId="40" borderId="15" xfId="52" applyNumberFormat="1" applyFont="1" applyFill="1" applyBorder="1" applyAlignment="1">
      <alignment horizontal="right" vertical="center"/>
      <protection/>
    </xf>
    <xf numFmtId="4" fontId="13" fillId="40" borderId="18" xfId="52" applyNumberFormat="1" applyFont="1" applyFill="1" applyBorder="1" applyAlignment="1">
      <alignment horizontal="right" vertical="center"/>
      <protection/>
    </xf>
    <xf numFmtId="4" fontId="13" fillId="40" borderId="20" xfId="52" applyNumberFormat="1" applyFont="1" applyFill="1" applyBorder="1" applyAlignment="1">
      <alignment vertical="center"/>
      <protection/>
    </xf>
    <xf numFmtId="4" fontId="13" fillId="40" borderId="14" xfId="52" applyNumberFormat="1" applyFont="1" applyFill="1" applyBorder="1" applyAlignment="1">
      <alignment horizontal="right" vertical="center"/>
      <protection/>
    </xf>
    <xf numFmtId="4" fontId="13" fillId="40" borderId="29" xfId="52" applyNumberFormat="1" applyFont="1" applyFill="1" applyBorder="1" applyAlignment="1">
      <alignment horizontal="right" vertical="center"/>
      <protection/>
    </xf>
    <xf numFmtId="4" fontId="13" fillId="40" borderId="28" xfId="52" applyNumberFormat="1" applyFont="1" applyFill="1" applyBorder="1" applyAlignment="1">
      <alignment vertical="center"/>
      <protection/>
    </xf>
    <xf numFmtId="4" fontId="10" fillId="32" borderId="15" xfId="52" applyNumberFormat="1" applyFont="1" applyFill="1" applyBorder="1" applyAlignment="1">
      <alignment horizontal="right"/>
      <protection/>
    </xf>
    <xf numFmtId="3" fontId="13" fillId="35" borderId="15" xfId="52" applyNumberFormat="1" applyFont="1" applyFill="1" applyBorder="1" applyAlignment="1">
      <alignment horizontal="center"/>
      <protection/>
    </xf>
    <xf numFmtId="4" fontId="13" fillId="35" borderId="33" xfId="52" applyNumberFormat="1" applyFont="1" applyFill="1" applyBorder="1" applyAlignment="1">
      <alignment horizontal="left"/>
      <protection/>
    </xf>
    <xf numFmtId="4" fontId="13" fillId="35" borderId="21" xfId="52" applyNumberFormat="1" applyFont="1" applyFill="1" applyBorder="1" applyAlignment="1">
      <alignment vertical="center"/>
      <protection/>
    </xf>
    <xf numFmtId="4" fontId="13" fillId="35" borderId="18" xfId="52" applyNumberFormat="1" applyFont="1" applyFill="1" applyBorder="1" applyAlignment="1">
      <alignment horizontal="right"/>
      <protection/>
    </xf>
    <xf numFmtId="4" fontId="13" fillId="35" borderId="18" xfId="52" applyNumberFormat="1" applyFont="1" applyFill="1" applyBorder="1" applyAlignment="1">
      <alignment vertical="center"/>
      <protection/>
    </xf>
    <xf numFmtId="4" fontId="13" fillId="35" borderId="28" xfId="52" applyNumberFormat="1" applyFont="1" applyFill="1" applyBorder="1" applyAlignment="1">
      <alignment vertical="center"/>
      <protection/>
    </xf>
    <xf numFmtId="3" fontId="13" fillId="36" borderId="15" xfId="52" applyNumberFormat="1" applyFont="1" applyFill="1" applyBorder="1" applyAlignment="1">
      <alignment horizontal="center"/>
      <protection/>
    </xf>
    <xf numFmtId="4" fontId="13" fillId="36" borderId="33" xfId="52" applyNumberFormat="1" applyFont="1" applyFill="1" applyBorder="1" applyAlignment="1">
      <alignment horizontal="left"/>
      <protection/>
    </xf>
    <xf numFmtId="4" fontId="13" fillId="36" borderId="21" xfId="52" applyNumberFormat="1" applyFont="1" applyFill="1" applyBorder="1" applyAlignment="1">
      <alignment vertical="center"/>
      <protection/>
    </xf>
    <xf numFmtId="4" fontId="13" fillId="36" borderId="18" xfId="52" applyNumberFormat="1" applyFont="1" applyFill="1" applyBorder="1" applyAlignment="1">
      <alignment horizontal="right"/>
      <protection/>
    </xf>
    <xf numFmtId="4" fontId="13" fillId="36" borderId="14" xfId="52" applyNumberFormat="1" applyFont="1" applyFill="1" applyBorder="1" applyAlignment="1">
      <alignment horizontal="right"/>
      <protection/>
    </xf>
    <xf numFmtId="4" fontId="13" fillId="36" borderId="14" xfId="52" applyNumberFormat="1" applyFont="1" applyFill="1" applyBorder="1" applyAlignment="1">
      <alignment vertical="center"/>
      <protection/>
    </xf>
    <xf numFmtId="4" fontId="13" fillId="36" borderId="18" xfId="52" applyNumberFormat="1" applyFont="1" applyFill="1" applyBorder="1" applyAlignment="1">
      <alignment vertical="center"/>
      <protection/>
    </xf>
    <xf numFmtId="4" fontId="13" fillId="36" borderId="28" xfId="52" applyNumberFormat="1" applyFont="1" applyFill="1" applyBorder="1" applyAlignment="1">
      <alignment vertical="center"/>
      <protection/>
    </xf>
    <xf numFmtId="3" fontId="13" fillId="37" borderId="15" xfId="52" applyNumberFormat="1" applyFont="1" applyFill="1" applyBorder="1" applyAlignment="1">
      <alignment horizontal="center"/>
      <protection/>
    </xf>
    <xf numFmtId="4" fontId="13" fillId="37" borderId="33" xfId="52" applyNumberFormat="1" applyFont="1" applyFill="1" applyBorder="1" applyAlignment="1">
      <alignment horizontal="left"/>
      <protection/>
    </xf>
    <xf numFmtId="4" fontId="13" fillId="37" borderId="21" xfId="52" applyNumberFormat="1" applyFont="1" applyFill="1" applyBorder="1" applyAlignment="1">
      <alignment vertical="center"/>
      <protection/>
    </xf>
    <xf numFmtId="4" fontId="13" fillId="37" borderId="18" xfId="52" applyNumberFormat="1" applyFont="1" applyFill="1" applyBorder="1" applyAlignment="1">
      <alignment horizontal="right"/>
      <protection/>
    </xf>
    <xf numFmtId="4" fontId="13" fillId="37" borderId="18" xfId="52" applyNumberFormat="1" applyFont="1" applyFill="1" applyBorder="1" applyAlignment="1">
      <alignment vertical="center"/>
      <protection/>
    </xf>
    <xf numFmtId="4" fontId="13" fillId="37" borderId="28" xfId="52" applyNumberFormat="1" applyFont="1" applyFill="1" applyBorder="1" applyAlignment="1">
      <alignment vertical="center"/>
      <protection/>
    </xf>
    <xf numFmtId="3" fontId="13" fillId="38" borderId="15" xfId="52" applyNumberFormat="1" applyFont="1" applyFill="1" applyBorder="1" applyAlignment="1">
      <alignment horizontal="center"/>
      <protection/>
    </xf>
    <xf numFmtId="4" fontId="13" fillId="38" borderId="33" xfId="52" applyNumberFormat="1" applyFont="1" applyFill="1" applyBorder="1" applyAlignment="1">
      <alignment horizontal="left"/>
      <protection/>
    </xf>
    <xf numFmtId="4" fontId="13" fillId="38" borderId="21" xfId="52" applyNumberFormat="1" applyFont="1" applyFill="1" applyBorder="1" applyAlignment="1">
      <alignment vertical="center"/>
      <protection/>
    </xf>
    <xf numFmtId="4" fontId="13" fillId="38" borderId="18" xfId="52" applyNumberFormat="1" applyFont="1" applyFill="1" applyBorder="1" applyAlignment="1">
      <alignment horizontal="right"/>
      <protection/>
    </xf>
    <xf numFmtId="4" fontId="13" fillId="38" borderId="28" xfId="52" applyNumberFormat="1" applyFont="1" applyFill="1" applyBorder="1" applyAlignment="1">
      <alignment vertical="center"/>
      <protection/>
    </xf>
    <xf numFmtId="3" fontId="13" fillId="41" borderId="15" xfId="52" applyNumberFormat="1" applyFont="1" applyFill="1" applyBorder="1" applyAlignment="1">
      <alignment horizontal="center"/>
      <protection/>
    </xf>
    <xf numFmtId="4" fontId="13" fillId="41" borderId="33" xfId="52" applyNumberFormat="1" applyFont="1" applyFill="1" applyBorder="1" applyAlignment="1">
      <alignment horizontal="left"/>
      <protection/>
    </xf>
    <xf numFmtId="4" fontId="13" fillId="41" borderId="15" xfId="52" applyNumberFormat="1" applyFont="1" applyFill="1" applyBorder="1" applyAlignment="1">
      <alignment horizontal="right" vertical="center"/>
      <protection/>
    </xf>
    <xf numFmtId="4" fontId="13" fillId="41" borderId="21" xfId="52" applyNumberFormat="1" applyFont="1" applyFill="1" applyBorder="1" applyAlignment="1">
      <alignment vertical="center"/>
      <protection/>
    </xf>
    <xf numFmtId="4" fontId="13" fillId="41" borderId="28" xfId="52" applyNumberFormat="1" applyFont="1" applyFill="1" applyBorder="1" applyAlignment="1">
      <alignment vertical="center"/>
      <protection/>
    </xf>
    <xf numFmtId="3" fontId="13" fillId="44" borderId="15" xfId="52" applyNumberFormat="1" applyFont="1" applyFill="1" applyBorder="1" applyAlignment="1">
      <alignment horizontal="center"/>
      <protection/>
    </xf>
    <xf numFmtId="4" fontId="13" fillId="44" borderId="33" xfId="52" applyNumberFormat="1" applyFont="1" applyFill="1" applyBorder="1" applyAlignment="1">
      <alignment horizontal="left"/>
      <protection/>
    </xf>
    <xf numFmtId="4" fontId="13" fillId="44" borderId="15" xfId="52" applyNumberFormat="1" applyFont="1" applyFill="1" applyBorder="1" applyAlignment="1">
      <alignment horizontal="right" vertical="center"/>
      <protection/>
    </xf>
    <xf numFmtId="4" fontId="13" fillId="44" borderId="14" xfId="52" applyNumberFormat="1" applyFont="1" applyFill="1" applyBorder="1" applyAlignment="1">
      <alignment horizontal="right" vertical="center"/>
      <protection/>
    </xf>
    <xf numFmtId="4" fontId="13" fillId="44" borderId="21" xfId="52" applyNumberFormat="1" applyFont="1" applyFill="1" applyBorder="1" applyAlignment="1">
      <alignment vertical="center"/>
      <protection/>
    </xf>
    <xf numFmtId="4" fontId="13" fillId="44" borderId="15" xfId="52" applyNumberFormat="1" applyFont="1" applyFill="1" applyBorder="1" applyAlignment="1">
      <alignment vertical="center"/>
      <protection/>
    </xf>
    <xf numFmtId="4" fontId="13" fillId="44" borderId="18" xfId="52" applyNumberFormat="1" applyFont="1" applyFill="1" applyBorder="1" applyAlignment="1">
      <alignment vertical="center"/>
      <protection/>
    </xf>
    <xf numFmtId="4" fontId="13" fillId="44" borderId="14" xfId="52" applyNumberFormat="1" applyFont="1" applyFill="1" applyBorder="1" applyAlignment="1">
      <alignment vertical="center"/>
      <protection/>
    </xf>
    <xf numFmtId="4" fontId="13" fillId="44" borderId="18" xfId="52" applyNumberFormat="1" applyFont="1" applyFill="1" applyBorder="1" applyAlignment="1">
      <alignment horizontal="right"/>
      <protection/>
    </xf>
    <xf numFmtId="4" fontId="13" fillId="44" borderId="28" xfId="52" applyNumberFormat="1" applyFont="1" applyFill="1" applyBorder="1" applyAlignment="1">
      <alignment vertical="center"/>
      <protection/>
    </xf>
    <xf numFmtId="3" fontId="13" fillId="45" borderId="15" xfId="52" applyNumberFormat="1" applyFont="1" applyFill="1" applyBorder="1" applyAlignment="1">
      <alignment horizontal="center"/>
      <protection/>
    </xf>
    <xf numFmtId="4" fontId="13" fillId="45" borderId="33" xfId="52" applyNumberFormat="1" applyFont="1" applyFill="1" applyBorder="1" applyAlignment="1">
      <alignment horizontal="left"/>
      <protection/>
    </xf>
    <xf numFmtId="4" fontId="13" fillId="45" borderId="14" xfId="52" applyNumberFormat="1" applyFont="1" applyFill="1" applyBorder="1" applyAlignment="1">
      <alignment horizontal="right" vertical="center"/>
      <protection/>
    </xf>
    <xf numFmtId="4" fontId="13" fillId="45" borderId="21" xfId="52" applyNumberFormat="1" applyFont="1" applyFill="1" applyBorder="1" applyAlignment="1">
      <alignment vertical="center"/>
      <protection/>
    </xf>
    <xf numFmtId="4" fontId="13" fillId="45" borderId="15" xfId="52" applyNumberFormat="1" applyFont="1" applyFill="1" applyBorder="1" applyAlignment="1">
      <alignment vertical="center"/>
      <protection/>
    </xf>
    <xf numFmtId="4" fontId="13" fillId="45" borderId="18" xfId="52" applyNumberFormat="1" applyFont="1" applyFill="1" applyBorder="1" applyAlignment="1">
      <alignment horizontal="right"/>
      <protection/>
    </xf>
    <xf numFmtId="4" fontId="13" fillId="45" borderId="14" xfId="52" applyNumberFormat="1" applyFont="1" applyFill="1" applyBorder="1" applyAlignment="1">
      <alignment vertical="center"/>
      <protection/>
    </xf>
    <xf numFmtId="4" fontId="13" fillId="45" borderId="28" xfId="52" applyNumberFormat="1" applyFont="1" applyFill="1" applyBorder="1" applyAlignment="1">
      <alignment vertical="center"/>
      <protection/>
    </xf>
    <xf numFmtId="3" fontId="13" fillId="42" borderId="15" xfId="52" applyNumberFormat="1" applyFont="1" applyFill="1" applyBorder="1" applyAlignment="1">
      <alignment horizontal="center"/>
      <protection/>
    </xf>
    <xf numFmtId="4" fontId="13" fillId="42" borderId="33" xfId="52" applyNumberFormat="1" applyFont="1" applyFill="1" applyBorder="1" applyAlignment="1">
      <alignment horizontal="left"/>
      <protection/>
    </xf>
    <xf numFmtId="4" fontId="13" fillId="42" borderId="15" xfId="52" applyNumberFormat="1" applyFont="1" applyFill="1" applyBorder="1" applyAlignment="1">
      <alignment horizontal="right" vertical="center"/>
      <protection/>
    </xf>
    <xf numFmtId="4" fontId="13" fillId="42" borderId="14" xfId="52" applyNumberFormat="1" applyFont="1" applyFill="1" applyBorder="1" applyAlignment="1">
      <alignment horizontal="right" vertical="center"/>
      <protection/>
    </xf>
    <xf numFmtId="4" fontId="13" fillId="42" borderId="21" xfId="52" applyNumberFormat="1" applyFont="1" applyFill="1" applyBorder="1" applyAlignment="1">
      <alignment vertical="center"/>
      <protection/>
    </xf>
    <xf numFmtId="4" fontId="13" fillId="42" borderId="15" xfId="52" applyNumberFormat="1" applyFont="1" applyFill="1" applyBorder="1" applyAlignment="1">
      <alignment vertical="center"/>
      <protection/>
    </xf>
    <xf numFmtId="4" fontId="13" fillId="42" borderId="18" xfId="52" applyNumberFormat="1" applyFont="1" applyFill="1" applyBorder="1" applyAlignment="1">
      <alignment horizontal="right"/>
      <protection/>
    </xf>
    <xf numFmtId="4" fontId="13" fillId="42" borderId="14" xfId="52" applyNumberFormat="1" applyFont="1" applyFill="1" applyBorder="1" applyAlignment="1">
      <alignment horizontal="right"/>
      <protection/>
    </xf>
    <xf numFmtId="4" fontId="13" fillId="42" borderId="14" xfId="52" applyNumberFormat="1" applyFont="1" applyFill="1" applyBorder="1" applyAlignment="1">
      <alignment vertical="center"/>
      <protection/>
    </xf>
    <xf numFmtId="4" fontId="13" fillId="42" borderId="28" xfId="52" applyNumberFormat="1" applyFont="1" applyFill="1" applyBorder="1" applyAlignment="1">
      <alignment vertical="center"/>
      <protection/>
    </xf>
    <xf numFmtId="3" fontId="13" fillId="43" borderId="15" xfId="52" applyNumberFormat="1" applyFont="1" applyFill="1" applyBorder="1" applyAlignment="1">
      <alignment horizontal="center"/>
      <protection/>
    </xf>
    <xf numFmtId="4" fontId="13" fillId="43" borderId="41" xfId="52" applyNumberFormat="1" applyFont="1" applyFill="1" applyBorder="1" applyAlignment="1">
      <alignment horizontal="left"/>
      <protection/>
    </xf>
    <xf numFmtId="4" fontId="13" fillId="43" borderId="15" xfId="52" applyNumberFormat="1" applyFont="1" applyFill="1" applyBorder="1" applyAlignment="1">
      <alignment horizontal="right" vertical="center"/>
      <protection/>
    </xf>
    <xf numFmtId="4" fontId="13" fillId="43" borderId="14" xfId="52" applyNumberFormat="1" applyFont="1" applyFill="1" applyBorder="1" applyAlignment="1">
      <alignment horizontal="right" vertical="center"/>
      <protection/>
    </xf>
    <xf numFmtId="4" fontId="13" fillId="43" borderId="21" xfId="52" applyNumberFormat="1" applyFont="1" applyFill="1" applyBorder="1" applyAlignment="1">
      <alignment vertical="center"/>
      <protection/>
    </xf>
    <xf numFmtId="4" fontId="13" fillId="43" borderId="18" xfId="52" applyNumberFormat="1" applyFont="1" applyFill="1" applyBorder="1" applyAlignment="1">
      <alignment vertical="center"/>
      <protection/>
    </xf>
    <xf numFmtId="4" fontId="13" fillId="43" borderId="14" xfId="52" applyNumberFormat="1" applyFont="1" applyFill="1" applyBorder="1" applyAlignment="1">
      <alignment horizontal="right"/>
      <protection/>
    </xf>
    <xf numFmtId="4" fontId="13" fillId="43" borderId="14" xfId="52" applyNumberFormat="1" applyFont="1" applyFill="1" applyBorder="1" applyAlignment="1">
      <alignment vertical="center"/>
      <protection/>
    </xf>
    <xf numFmtId="4" fontId="13" fillId="43" borderId="18" xfId="52" applyNumberFormat="1" applyFont="1" applyFill="1" applyBorder="1" applyAlignment="1">
      <alignment horizontal="right"/>
      <protection/>
    </xf>
    <xf numFmtId="4" fontId="13" fillId="43" borderId="28" xfId="52" applyNumberFormat="1" applyFont="1" applyFill="1" applyBorder="1" applyAlignment="1">
      <alignment vertical="center"/>
      <protection/>
    </xf>
    <xf numFmtId="4" fontId="13" fillId="47" borderId="42" xfId="52" applyNumberFormat="1" applyFont="1" applyFill="1" applyBorder="1" applyAlignment="1">
      <alignment vertical="center"/>
      <protection/>
    </xf>
    <xf numFmtId="4" fontId="11" fillId="32" borderId="0" xfId="52" applyNumberFormat="1" applyFont="1" applyFill="1" applyAlignment="1">
      <alignment vertical="center"/>
      <protection/>
    </xf>
    <xf numFmtId="4" fontId="11" fillId="0" borderId="0" xfId="52" applyNumberFormat="1" applyFont="1" applyFill="1" applyBorder="1">
      <alignment/>
      <protection/>
    </xf>
    <xf numFmtId="4" fontId="11" fillId="0" borderId="0" xfId="52" applyNumberFormat="1" applyFont="1" applyFill="1">
      <alignment/>
      <protection/>
    </xf>
    <xf numFmtId="4" fontId="1" fillId="32" borderId="0" xfId="52" applyNumberFormat="1" applyFont="1" applyFill="1" applyAlignment="1">
      <alignment horizontal="right"/>
      <protection/>
    </xf>
    <xf numFmtId="4" fontId="11" fillId="32" borderId="11" xfId="52" applyNumberFormat="1" applyFont="1" applyFill="1" applyBorder="1" applyAlignment="1">
      <alignment horizontal="center" vertical="center" wrapText="1"/>
      <protection/>
    </xf>
    <xf numFmtId="4" fontId="11" fillId="32" borderId="12" xfId="52" applyNumberFormat="1" applyFont="1" applyFill="1" applyBorder="1" applyAlignment="1">
      <alignment horizontal="center" vertical="center" wrapText="1"/>
      <protection/>
    </xf>
    <xf numFmtId="4" fontId="8" fillId="32" borderId="0" xfId="52" applyNumberFormat="1" applyFont="1" applyFill="1" applyBorder="1" applyAlignment="1">
      <alignment horizontal="center"/>
      <protection/>
    </xf>
    <xf numFmtId="3" fontId="13" fillId="10" borderId="19" xfId="52" applyNumberFormat="1" applyFont="1" applyFill="1" applyBorder="1" applyAlignment="1">
      <alignment horizontal="center"/>
      <protection/>
    </xf>
    <xf numFmtId="3" fontId="13" fillId="10" borderId="21" xfId="52" applyNumberFormat="1" applyFont="1" applyFill="1" applyBorder="1" applyAlignment="1">
      <alignment horizontal="left"/>
      <protection/>
    </xf>
    <xf numFmtId="4" fontId="13" fillId="10" borderId="19" xfId="52" applyNumberFormat="1" applyFont="1" applyFill="1" applyBorder="1" applyAlignment="1">
      <alignment horizontal="right"/>
      <protection/>
    </xf>
    <xf numFmtId="4" fontId="10" fillId="32" borderId="20" xfId="52" applyNumberFormat="1" applyFont="1" applyFill="1" applyBorder="1">
      <alignment/>
      <protection/>
    </xf>
    <xf numFmtId="4" fontId="10" fillId="32" borderId="21" xfId="52" applyNumberFormat="1" applyFont="1" applyFill="1" applyBorder="1" applyAlignment="1">
      <alignment horizontal="right" vertical="center"/>
      <protection/>
    </xf>
    <xf numFmtId="4" fontId="10" fillId="32" borderId="25" xfId="52" applyNumberFormat="1" applyFont="1" applyFill="1" applyBorder="1" applyAlignment="1">
      <alignment horizontal="right" vertical="center"/>
      <protection/>
    </xf>
    <xf numFmtId="3" fontId="13" fillId="3" borderId="17" xfId="52" applyNumberFormat="1" applyFont="1" applyFill="1" applyBorder="1" applyAlignment="1">
      <alignment horizontal="center"/>
      <protection/>
    </xf>
    <xf numFmtId="4" fontId="13" fillId="3" borderId="28" xfId="52" applyNumberFormat="1" applyFont="1" applyFill="1" applyBorder="1" applyAlignment="1">
      <alignment horizontal="right" vertical="center"/>
      <protection/>
    </xf>
    <xf numFmtId="4" fontId="13" fillId="3" borderId="18" xfId="52" applyNumberFormat="1" applyFont="1" applyFill="1" applyBorder="1" applyAlignment="1">
      <alignment horizontal="right" vertical="center"/>
      <protection/>
    </xf>
    <xf numFmtId="3" fontId="13" fillId="33" borderId="17" xfId="52" applyNumberFormat="1" applyFont="1" applyFill="1" applyBorder="1" applyAlignment="1">
      <alignment horizontal="center"/>
      <protection/>
    </xf>
    <xf numFmtId="4" fontId="13" fillId="33" borderId="17" xfId="52" applyNumberFormat="1" applyFont="1" applyFill="1" applyBorder="1" applyAlignment="1">
      <alignment horizontal="right" vertical="center"/>
      <protection/>
    </xf>
    <xf numFmtId="4" fontId="13" fillId="33" borderId="20" xfId="52" applyNumberFormat="1" applyFont="1" applyFill="1" applyBorder="1" applyAlignment="1">
      <alignment horizontal="right" vertical="center"/>
      <protection/>
    </xf>
    <xf numFmtId="3" fontId="13" fillId="34" borderId="17" xfId="52" applyNumberFormat="1" applyFont="1" applyFill="1" applyBorder="1" applyAlignment="1">
      <alignment horizontal="center"/>
      <protection/>
    </xf>
    <xf numFmtId="4" fontId="13" fillId="0" borderId="21" xfId="52" applyNumberFormat="1" applyFont="1" applyFill="1" applyBorder="1" applyAlignment="1">
      <alignment horizontal="right" vertical="center"/>
      <protection/>
    </xf>
    <xf numFmtId="4" fontId="10" fillId="0" borderId="14" xfId="52" applyNumberFormat="1" applyFont="1" applyFill="1" applyBorder="1" applyAlignment="1">
      <alignment horizontal="right" vertical="center"/>
      <protection/>
    </xf>
    <xf numFmtId="4" fontId="10" fillId="0" borderId="18" xfId="52" applyNumberFormat="1" applyFont="1" applyFill="1" applyBorder="1" applyAlignment="1">
      <alignment horizontal="right" vertical="center"/>
      <protection/>
    </xf>
    <xf numFmtId="3" fontId="13" fillId="5" borderId="17" xfId="52" applyNumberFormat="1" applyFont="1" applyFill="1" applyBorder="1" applyAlignment="1">
      <alignment horizontal="center"/>
      <protection/>
    </xf>
    <xf numFmtId="4" fontId="13" fillId="5" borderId="17" xfId="52" applyNumberFormat="1" applyFont="1" applyFill="1" applyBorder="1" applyAlignment="1">
      <alignment horizontal="right" vertical="center"/>
      <protection/>
    </xf>
    <xf numFmtId="4" fontId="13" fillId="5" borderId="19" xfId="52" applyNumberFormat="1" applyFont="1" applyFill="1" applyBorder="1" applyAlignment="1">
      <alignment horizontal="right" vertical="center"/>
      <protection/>
    </xf>
    <xf numFmtId="4" fontId="13" fillId="5" borderId="20" xfId="52" applyNumberFormat="1" applyFont="1" applyFill="1" applyBorder="1" applyAlignment="1">
      <alignment horizontal="right" vertical="center"/>
      <protection/>
    </xf>
    <xf numFmtId="4" fontId="13" fillId="5" borderId="21" xfId="52" applyNumberFormat="1" applyFont="1" applyFill="1" applyBorder="1" applyAlignment="1">
      <alignment horizontal="right" vertical="center"/>
      <protection/>
    </xf>
    <xf numFmtId="4" fontId="13" fillId="5" borderId="22" xfId="52" applyNumberFormat="1" applyFont="1" applyFill="1" applyBorder="1" applyAlignment="1">
      <alignment horizontal="right" vertical="center"/>
      <protection/>
    </xf>
    <xf numFmtId="3" fontId="13" fillId="4" borderId="17" xfId="52" applyNumberFormat="1" applyFont="1" applyFill="1" applyBorder="1" applyAlignment="1">
      <alignment horizontal="center"/>
      <protection/>
    </xf>
    <xf numFmtId="4" fontId="13" fillId="4" borderId="17" xfId="52" applyNumberFormat="1" applyFont="1" applyFill="1" applyBorder="1" applyAlignment="1">
      <alignment horizontal="right" vertical="center"/>
      <protection/>
    </xf>
    <xf numFmtId="4" fontId="13" fillId="4" borderId="20" xfId="52" applyNumberFormat="1" applyFont="1" applyFill="1" applyBorder="1" applyAlignment="1">
      <alignment horizontal="right" vertical="center"/>
      <protection/>
    </xf>
    <xf numFmtId="3" fontId="13" fillId="18" borderId="17" xfId="52" applyNumberFormat="1" applyFont="1" applyFill="1" applyBorder="1" applyAlignment="1">
      <alignment horizontal="center"/>
      <protection/>
    </xf>
    <xf numFmtId="4" fontId="13" fillId="18" borderId="17" xfId="52" applyNumberFormat="1" applyFont="1" applyFill="1" applyBorder="1" applyAlignment="1">
      <alignment horizontal="right" vertical="center"/>
      <protection/>
    </xf>
    <xf numFmtId="4" fontId="13" fillId="18" borderId="19" xfId="52" applyNumberFormat="1" applyFont="1" applyFill="1" applyBorder="1" applyAlignment="1">
      <alignment horizontal="right" vertical="center"/>
      <protection/>
    </xf>
    <xf numFmtId="4" fontId="17" fillId="46" borderId="19" xfId="52" applyNumberFormat="1" applyFont="1" applyFill="1" applyBorder="1" applyAlignment="1">
      <alignment horizontal="right" vertical="center"/>
      <protection/>
    </xf>
    <xf numFmtId="4" fontId="13" fillId="0" borderId="14" xfId="52" applyNumberFormat="1" applyFont="1" applyFill="1" applyBorder="1" applyAlignment="1">
      <alignment horizontal="right" vertical="center"/>
      <protection/>
    </xf>
    <xf numFmtId="4" fontId="13" fillId="32" borderId="28" xfId="52" applyNumberFormat="1" applyFont="1" applyFill="1" applyBorder="1" applyAlignment="1">
      <alignment horizontal="right" vertical="center"/>
      <protection/>
    </xf>
    <xf numFmtId="4" fontId="13" fillId="0" borderId="33" xfId="52" applyNumberFormat="1" applyFont="1" applyFill="1" applyBorder="1" applyAlignment="1">
      <alignment horizontal="right" vertical="center"/>
      <protection/>
    </xf>
    <xf numFmtId="4" fontId="13" fillId="0" borderId="18" xfId="52" applyNumberFormat="1" applyFont="1" applyFill="1" applyBorder="1" applyAlignment="1">
      <alignment horizontal="right" vertical="center"/>
      <protection/>
    </xf>
    <xf numFmtId="4" fontId="13" fillId="0" borderId="28" xfId="52" applyNumberFormat="1" applyFont="1" applyFill="1" applyBorder="1" applyAlignment="1">
      <alignment horizontal="right" vertical="center"/>
      <protection/>
    </xf>
    <xf numFmtId="4" fontId="10" fillId="0" borderId="28" xfId="52" applyNumberFormat="1" applyFont="1" applyFill="1" applyBorder="1" applyAlignment="1">
      <alignment horizontal="right" vertical="center"/>
      <protection/>
    </xf>
    <xf numFmtId="3" fontId="13" fillId="39" borderId="17" xfId="52" applyNumberFormat="1" applyFont="1" applyFill="1" applyBorder="1" applyAlignment="1">
      <alignment horizontal="center"/>
      <protection/>
    </xf>
    <xf numFmtId="4" fontId="13" fillId="39" borderId="17" xfId="52" applyNumberFormat="1" applyFont="1" applyFill="1" applyBorder="1" applyAlignment="1">
      <alignment horizontal="right" vertical="center"/>
      <protection/>
    </xf>
    <xf numFmtId="4" fontId="13" fillId="39" borderId="20" xfId="52" applyNumberFormat="1" applyFont="1" applyFill="1" applyBorder="1" applyAlignment="1">
      <alignment horizontal="right" vertical="center"/>
      <protection/>
    </xf>
    <xf numFmtId="4" fontId="13" fillId="39" borderId="18" xfId="52" applyNumberFormat="1" applyFont="1" applyFill="1" applyBorder="1" applyAlignment="1">
      <alignment horizontal="right" vertical="center"/>
      <protection/>
    </xf>
    <xf numFmtId="3" fontId="13" fillId="40" borderId="17" xfId="52" applyNumberFormat="1" applyFont="1" applyFill="1" applyBorder="1" applyAlignment="1">
      <alignment horizontal="center"/>
      <protection/>
    </xf>
    <xf numFmtId="4" fontId="13" fillId="40" borderId="17" xfId="52" applyNumberFormat="1" applyFont="1" applyFill="1" applyBorder="1" applyAlignment="1">
      <alignment horizontal="right" vertical="center"/>
      <protection/>
    </xf>
    <xf numFmtId="4" fontId="13" fillId="40" borderId="19" xfId="52" applyNumberFormat="1" applyFont="1" applyFill="1" applyBorder="1" applyAlignment="1">
      <alignment horizontal="right" vertical="center"/>
      <protection/>
    </xf>
    <xf numFmtId="4" fontId="10" fillId="32" borderId="28" xfId="52" applyNumberFormat="1" applyFont="1" applyFill="1" applyBorder="1" applyAlignment="1">
      <alignment horizontal="right" vertical="center"/>
      <protection/>
    </xf>
    <xf numFmtId="3" fontId="13" fillId="35" borderId="17" xfId="52" applyNumberFormat="1" applyFont="1" applyFill="1" applyBorder="1" applyAlignment="1">
      <alignment horizontal="center"/>
      <protection/>
    </xf>
    <xf numFmtId="4" fontId="13" fillId="35" borderId="25" xfId="52" applyNumberFormat="1" applyFont="1" applyFill="1" applyBorder="1" applyAlignment="1">
      <alignment horizontal="right" vertical="center"/>
      <protection/>
    </xf>
    <xf numFmtId="4" fontId="13" fillId="35" borderId="19" xfId="52" applyNumberFormat="1" applyFont="1" applyFill="1" applyBorder="1" applyAlignment="1">
      <alignment horizontal="right" vertical="center"/>
      <protection/>
    </xf>
    <xf numFmtId="4" fontId="13" fillId="35" borderId="43" xfId="52" applyNumberFormat="1" applyFont="1" applyFill="1" applyBorder="1" applyAlignment="1">
      <alignment horizontal="right" vertical="center"/>
      <protection/>
    </xf>
    <xf numFmtId="4" fontId="13" fillId="35" borderId="34" xfId="52" applyNumberFormat="1" applyFont="1" applyFill="1" applyBorder="1" applyAlignment="1">
      <alignment horizontal="right" vertical="center"/>
      <protection/>
    </xf>
    <xf numFmtId="4" fontId="13" fillId="48" borderId="14" xfId="52" applyNumberFormat="1" applyFont="1" applyFill="1" applyBorder="1" applyAlignment="1">
      <alignment horizontal="right" vertical="center"/>
      <protection/>
    </xf>
    <xf numFmtId="4" fontId="13" fillId="35" borderId="31" xfId="52" applyNumberFormat="1" applyFont="1" applyFill="1" applyBorder="1" applyAlignment="1">
      <alignment horizontal="right" vertical="center"/>
      <protection/>
    </xf>
    <xf numFmtId="3" fontId="13" fillId="36" borderId="17" xfId="52" applyNumberFormat="1" applyFont="1" applyFill="1" applyBorder="1" applyAlignment="1">
      <alignment horizontal="center"/>
      <protection/>
    </xf>
    <xf numFmtId="3" fontId="13" fillId="38" borderId="17" xfId="52" applyNumberFormat="1" applyFont="1" applyFill="1" applyBorder="1" applyAlignment="1">
      <alignment horizontal="center"/>
      <protection/>
    </xf>
    <xf numFmtId="4" fontId="13" fillId="38" borderId="17" xfId="52" applyNumberFormat="1" applyFont="1" applyFill="1" applyBorder="1" applyAlignment="1">
      <alignment horizontal="right" vertical="center"/>
      <protection/>
    </xf>
    <xf numFmtId="4" fontId="13" fillId="38" borderId="19" xfId="52" applyNumberFormat="1" applyFont="1" applyFill="1" applyBorder="1" applyAlignment="1">
      <alignment horizontal="right" vertical="center"/>
      <protection/>
    </xf>
    <xf numFmtId="4" fontId="13" fillId="38" borderId="20" xfId="52" applyNumberFormat="1" applyFont="1" applyFill="1" applyBorder="1" applyAlignment="1">
      <alignment horizontal="right" vertical="center"/>
      <protection/>
    </xf>
    <xf numFmtId="4" fontId="13" fillId="38" borderId="21" xfId="52" applyNumberFormat="1" applyFont="1" applyFill="1" applyBorder="1" applyAlignment="1">
      <alignment horizontal="right" vertical="center"/>
      <protection/>
    </xf>
    <xf numFmtId="4" fontId="13" fillId="38" borderId="22" xfId="52" applyNumberFormat="1" applyFont="1" applyFill="1" applyBorder="1" applyAlignment="1">
      <alignment horizontal="right" vertical="center"/>
      <protection/>
    </xf>
    <xf numFmtId="3" fontId="13" fillId="41" borderId="17" xfId="52" applyNumberFormat="1" applyFont="1" applyFill="1" applyBorder="1" applyAlignment="1">
      <alignment horizontal="center"/>
      <protection/>
    </xf>
    <xf numFmtId="3" fontId="13" fillId="44" borderId="17" xfId="52" applyNumberFormat="1" applyFont="1" applyFill="1" applyBorder="1" applyAlignment="1">
      <alignment horizontal="center"/>
      <protection/>
    </xf>
    <xf numFmtId="3" fontId="13" fillId="45" borderId="17" xfId="52" applyNumberFormat="1" applyFont="1" applyFill="1" applyBorder="1" applyAlignment="1">
      <alignment horizontal="center"/>
      <protection/>
    </xf>
    <xf numFmtId="3" fontId="13" fillId="42" borderId="17" xfId="52" applyNumberFormat="1" applyFont="1" applyFill="1" applyBorder="1" applyAlignment="1">
      <alignment horizontal="center"/>
      <protection/>
    </xf>
    <xf numFmtId="3" fontId="13" fillId="43" borderId="17" xfId="52" applyNumberFormat="1" applyFont="1" applyFill="1" applyBorder="1" applyAlignment="1">
      <alignment horizontal="center"/>
      <protection/>
    </xf>
    <xf numFmtId="4" fontId="13" fillId="43" borderId="26" xfId="52" applyNumberFormat="1" applyFont="1" applyFill="1" applyBorder="1" applyAlignment="1">
      <alignment horizontal="right" vertical="center"/>
      <protection/>
    </xf>
    <xf numFmtId="4" fontId="13" fillId="47" borderId="42" xfId="52" applyNumberFormat="1" applyFont="1" applyFill="1" applyBorder="1" applyAlignment="1">
      <alignment horizontal="right" vertical="center"/>
      <protection/>
    </xf>
    <xf numFmtId="4" fontId="11" fillId="36" borderId="0" xfId="52" applyNumberFormat="1" applyFont="1" applyFill="1" applyBorder="1">
      <alignment/>
      <protection/>
    </xf>
    <xf numFmtId="4" fontId="13" fillId="49" borderId="19" xfId="52" applyNumberFormat="1" applyFont="1" applyFill="1" applyBorder="1" applyAlignment="1">
      <alignment horizontal="right" vertical="center"/>
      <protection/>
    </xf>
    <xf numFmtId="4" fontId="13" fillId="49" borderId="28" xfId="52" applyNumberFormat="1" applyFont="1" applyFill="1" applyBorder="1" applyAlignment="1">
      <alignment horizontal="right" vertical="center"/>
      <protection/>
    </xf>
    <xf numFmtId="4" fontId="13" fillId="50" borderId="22" xfId="52" applyNumberFormat="1" applyFont="1" applyFill="1" applyBorder="1" applyAlignment="1">
      <alignment horizontal="right" vertical="center"/>
      <protection/>
    </xf>
    <xf numFmtId="4" fontId="13" fillId="50" borderId="16" xfId="52" applyNumberFormat="1" applyFont="1" applyFill="1" applyBorder="1" applyAlignment="1">
      <alignment horizontal="right" vertical="center"/>
      <protection/>
    </xf>
    <xf numFmtId="4" fontId="13" fillId="51" borderId="42" xfId="52" applyNumberFormat="1" applyFont="1" applyFill="1" applyBorder="1" applyAlignment="1">
      <alignment horizontal="right" vertical="center"/>
      <protection/>
    </xf>
    <xf numFmtId="4" fontId="13" fillId="47" borderId="44" xfId="52" applyNumberFormat="1" applyFont="1" applyFill="1" applyBorder="1" applyAlignment="1">
      <alignment horizontal="right" vertical="center"/>
      <protection/>
    </xf>
    <xf numFmtId="4" fontId="1" fillId="32" borderId="0" xfId="52" applyNumberFormat="1" applyFont="1" applyFill="1" applyAlignment="1">
      <alignment vertical="center"/>
      <protection/>
    </xf>
    <xf numFmtId="164" fontId="12" fillId="0" borderId="36" xfId="0" applyNumberFormat="1" applyFont="1" applyFill="1" applyBorder="1" applyAlignment="1" applyProtection="1">
      <alignment horizontal="right" vertical="center"/>
      <protection/>
    </xf>
    <xf numFmtId="4" fontId="10" fillId="0" borderId="21" xfId="52" applyNumberFormat="1" applyFont="1" applyFill="1" applyBorder="1" applyAlignment="1">
      <alignment vertical="center"/>
      <protection/>
    </xf>
    <xf numFmtId="4" fontId="10" fillId="0" borderId="36" xfId="52" applyNumberFormat="1" applyFont="1" applyFill="1" applyBorder="1" applyAlignment="1">
      <alignment vertical="center"/>
      <protection/>
    </xf>
    <xf numFmtId="164" fontId="12" fillId="0" borderId="45" xfId="0" applyNumberFormat="1" applyFont="1" applyFill="1" applyBorder="1" applyAlignment="1" applyProtection="1">
      <alignment horizontal="right" vertical="top"/>
      <protection locked="0"/>
    </xf>
    <xf numFmtId="4" fontId="22" fillId="0" borderId="40" xfId="0" applyNumberFormat="1" applyFont="1" applyFill="1" applyBorder="1" applyAlignment="1" applyProtection="1">
      <alignment horizontal="right" vertical="top"/>
      <protection/>
    </xf>
    <xf numFmtId="4" fontId="10" fillId="0" borderId="22" xfId="52" applyNumberFormat="1" applyFont="1" applyFill="1" applyBorder="1" applyAlignment="1">
      <alignment vertical="center"/>
      <protection/>
    </xf>
    <xf numFmtId="4" fontId="10" fillId="32" borderId="33" xfId="52" applyNumberFormat="1" applyFont="1" applyFill="1" applyBorder="1">
      <alignment/>
      <protection/>
    </xf>
    <xf numFmtId="4" fontId="13" fillId="52" borderId="19" xfId="52" applyNumberFormat="1" applyFont="1" applyFill="1" applyBorder="1" applyAlignment="1">
      <alignment horizontal="right"/>
      <protection/>
    </xf>
    <xf numFmtId="4" fontId="13" fillId="0" borderId="0" xfId="52" applyNumberFormat="1" applyFont="1" applyFill="1" applyBorder="1" applyAlignment="1">
      <alignment horizontal="center"/>
      <protection/>
    </xf>
    <xf numFmtId="4" fontId="13" fillId="0" borderId="19" xfId="52" applyNumberFormat="1" applyFont="1" applyFill="1" applyBorder="1" applyAlignment="1">
      <alignment horizontal="right"/>
      <protection/>
    </xf>
    <xf numFmtId="4" fontId="10" fillId="0" borderId="19" xfId="52" applyNumberFormat="1" applyFont="1" applyFill="1" applyBorder="1" applyAlignment="1">
      <alignment horizontal="right"/>
      <protection/>
    </xf>
    <xf numFmtId="4" fontId="10" fillId="0" borderId="19" xfId="52" applyNumberFormat="1" applyFont="1" applyFill="1" applyBorder="1" applyAlignment="1">
      <alignment horizontal="center"/>
      <protection/>
    </xf>
    <xf numFmtId="4" fontId="10" fillId="0" borderId="21" xfId="52" applyNumberFormat="1" applyFont="1" applyFill="1" applyBorder="1" applyAlignment="1">
      <alignment horizontal="right" vertical="center"/>
      <protection/>
    </xf>
    <xf numFmtId="4" fontId="10" fillId="0" borderId="17" xfId="52" applyNumberFormat="1" applyFont="1" applyFill="1" applyBorder="1" applyAlignment="1">
      <alignment horizontal="right" vertical="center"/>
      <protection/>
    </xf>
    <xf numFmtId="4" fontId="13" fillId="0" borderId="19" xfId="52" applyNumberFormat="1" applyFont="1" applyFill="1" applyBorder="1" applyAlignment="1">
      <alignment horizontal="right" vertical="center"/>
      <protection/>
    </xf>
    <xf numFmtId="4" fontId="13" fillId="0" borderId="22" xfId="52" applyNumberFormat="1" applyFont="1" applyFill="1" applyBorder="1" applyAlignment="1">
      <alignment horizontal="right" vertical="center"/>
      <protection/>
    </xf>
    <xf numFmtId="4" fontId="10" fillId="0" borderId="45" xfId="0" applyNumberFormat="1" applyFont="1" applyFill="1" applyBorder="1" applyAlignment="1">
      <alignment wrapText="1"/>
    </xf>
    <xf numFmtId="4" fontId="13" fillId="53" borderId="19" xfId="52" applyNumberFormat="1" applyFont="1" applyFill="1" applyBorder="1" applyAlignment="1">
      <alignment horizontal="right" vertical="center"/>
      <protection/>
    </xf>
    <xf numFmtId="4" fontId="13" fillId="53" borderId="17" xfId="52" applyNumberFormat="1" applyFont="1" applyFill="1" applyBorder="1" applyAlignment="1">
      <alignment horizontal="right" vertical="center"/>
      <protection/>
    </xf>
    <xf numFmtId="164" fontId="17" fillId="51" borderId="0" xfId="0" applyNumberFormat="1" applyFont="1" applyFill="1" applyAlignment="1">
      <alignment horizontal="right" vertical="top"/>
    </xf>
    <xf numFmtId="164" fontId="19" fillId="32" borderId="0" xfId="0" applyNumberFormat="1" applyFont="1" applyFill="1" applyAlignment="1">
      <alignment vertical="top"/>
    </xf>
    <xf numFmtId="164" fontId="19" fillId="32" borderId="0" xfId="0" applyNumberFormat="1" applyFont="1" applyFill="1" applyAlignment="1">
      <alignment horizontal="center" vertical="top"/>
    </xf>
    <xf numFmtId="4" fontId="19" fillId="32" borderId="0" xfId="0" applyNumberFormat="1" applyFont="1" applyFill="1" applyAlignment="1">
      <alignment horizontal="center" vertical="top"/>
    </xf>
    <xf numFmtId="4" fontId="11" fillId="32" borderId="0" xfId="52" applyNumberFormat="1" applyFont="1" applyFill="1" applyAlignment="1">
      <alignment horizontal="center"/>
      <protection/>
    </xf>
    <xf numFmtId="4" fontId="1" fillId="32" borderId="36" xfId="52" applyNumberFormat="1" applyFont="1" applyFill="1" applyBorder="1" applyAlignment="1">
      <alignment horizontal="center" vertical="center" wrapText="1"/>
      <protection/>
    </xf>
    <xf numFmtId="4" fontId="1" fillId="32" borderId="10" xfId="52" applyNumberFormat="1" applyFont="1" applyFill="1" applyBorder="1" applyAlignment="1">
      <alignment horizontal="center" vertical="center" wrapText="1"/>
      <protection/>
    </xf>
    <xf numFmtId="4" fontId="1" fillId="32" borderId="46" xfId="52" applyNumberFormat="1" applyFont="1" applyFill="1" applyBorder="1" applyAlignment="1">
      <alignment horizontal="center" vertical="center" wrapText="1"/>
      <protection/>
    </xf>
    <xf numFmtId="4" fontId="1" fillId="32" borderId="23" xfId="52" applyNumberFormat="1" applyFont="1" applyFill="1" applyBorder="1" applyAlignment="1">
      <alignment horizontal="center" vertical="center" wrapText="1"/>
      <protection/>
    </xf>
    <xf numFmtId="4" fontId="13" fillId="32" borderId="38" xfId="52" applyNumberFormat="1" applyFont="1" applyFill="1" applyBorder="1" applyAlignment="1">
      <alignment horizontal="center" vertical="center" wrapText="1"/>
      <protection/>
    </xf>
    <xf numFmtId="4" fontId="13" fillId="32" borderId="39" xfId="52" applyNumberFormat="1" applyFont="1" applyFill="1" applyBorder="1" applyAlignment="1">
      <alignment horizontal="center" vertical="center" wrapText="1"/>
      <protection/>
    </xf>
    <xf numFmtId="4" fontId="13" fillId="32" borderId="47" xfId="52" applyNumberFormat="1" applyFont="1" applyFill="1" applyBorder="1" applyAlignment="1">
      <alignment horizontal="center" vertical="center" wrapText="1"/>
      <protection/>
    </xf>
    <xf numFmtId="4" fontId="13" fillId="47" borderId="42" xfId="52" applyNumberFormat="1" applyFont="1" applyFill="1" applyBorder="1" applyAlignment="1">
      <alignment horizontal="center" vertical="center"/>
      <protection/>
    </xf>
    <xf numFmtId="4" fontId="13" fillId="47" borderId="48" xfId="52" applyNumberFormat="1" applyFont="1" applyFill="1" applyBorder="1" applyAlignment="1">
      <alignment horizontal="center" vertical="center"/>
      <protection/>
    </xf>
    <xf numFmtId="164" fontId="19" fillId="32" borderId="0" xfId="0" applyNumberFormat="1" applyFont="1" applyFill="1" applyAlignment="1">
      <alignment horizontal="center" vertical="top"/>
    </xf>
    <xf numFmtId="4" fontId="11" fillId="32" borderId="40" xfId="52" applyNumberFormat="1" applyFont="1" applyFill="1" applyBorder="1" applyAlignment="1">
      <alignment horizontal="center" vertical="center" wrapText="1"/>
      <protection/>
    </xf>
    <xf numFmtId="4" fontId="11" fillId="32" borderId="37" xfId="52" applyNumberFormat="1" applyFont="1" applyFill="1" applyBorder="1" applyAlignment="1">
      <alignment horizontal="center" vertical="center" wrapText="1"/>
      <protection/>
    </xf>
    <xf numFmtId="4" fontId="11" fillId="32" borderId="14" xfId="52" applyNumberFormat="1" applyFont="1" applyFill="1" applyBorder="1" applyAlignment="1">
      <alignment horizontal="center" vertical="center" wrapText="1"/>
      <protection/>
    </xf>
    <xf numFmtId="4" fontId="11" fillId="32" borderId="28" xfId="52" applyNumberFormat="1" applyFont="1" applyFill="1" applyBorder="1" applyAlignment="1">
      <alignment horizontal="center" vertical="center" wrapText="1"/>
      <protection/>
    </xf>
    <xf numFmtId="4" fontId="1" fillId="32" borderId="15" xfId="52" applyNumberFormat="1" applyFont="1" applyFill="1" applyBorder="1" applyAlignment="1">
      <alignment horizontal="center" vertical="center" wrapText="1"/>
      <protection/>
    </xf>
    <xf numFmtId="4" fontId="1" fillId="32" borderId="14" xfId="52" applyNumberFormat="1" applyFont="1" applyFill="1" applyBorder="1" applyAlignment="1">
      <alignment horizontal="center" vertical="center" wrapText="1"/>
      <protection/>
    </xf>
    <xf numFmtId="4" fontId="1" fillId="32" borderId="16" xfId="52" applyNumberFormat="1" applyFont="1" applyFill="1" applyBorder="1" applyAlignment="1">
      <alignment horizontal="center" vertical="center" wrapText="1"/>
      <protection/>
    </xf>
    <xf numFmtId="4" fontId="1" fillId="32" borderId="49" xfId="52" applyNumberFormat="1" applyFont="1" applyFill="1" applyBorder="1" applyAlignment="1">
      <alignment horizontal="center" vertical="center" wrapText="1"/>
      <protection/>
    </xf>
    <xf numFmtId="4" fontId="1" fillId="32" borderId="33" xfId="52" applyNumberFormat="1" applyFont="1" applyFill="1" applyBorder="1" applyAlignment="1">
      <alignment horizontal="center" vertical="center" wrapText="1"/>
      <protection/>
    </xf>
    <xf numFmtId="4" fontId="1" fillId="32" borderId="32" xfId="52" applyNumberFormat="1" applyFont="1" applyFill="1" applyBorder="1" applyAlignment="1">
      <alignment horizontal="center" vertical="center" wrapText="1"/>
      <protection/>
    </xf>
    <xf numFmtId="4" fontId="1" fillId="32" borderId="50" xfId="52" applyNumberFormat="1" applyFont="1" applyFill="1" applyBorder="1" applyAlignment="1">
      <alignment horizontal="center" vertical="center" wrapText="1"/>
      <protection/>
    </xf>
    <xf numFmtId="4" fontId="5" fillId="32" borderId="38" xfId="52" applyNumberFormat="1" applyFont="1" applyFill="1" applyBorder="1" applyAlignment="1">
      <alignment horizontal="center" vertical="center"/>
      <protection/>
    </xf>
    <xf numFmtId="4" fontId="5" fillId="32" borderId="39" xfId="52" applyNumberFormat="1" applyFont="1" applyFill="1" applyBorder="1" applyAlignment="1">
      <alignment horizontal="center" vertical="center"/>
      <protection/>
    </xf>
    <xf numFmtId="4" fontId="11" fillId="32" borderId="36" xfId="52" applyNumberFormat="1" applyFont="1" applyFill="1" applyBorder="1" applyAlignment="1">
      <alignment horizontal="center" vertical="center" wrapText="1"/>
      <protection/>
    </xf>
    <xf numFmtId="4" fontId="11" fillId="32" borderId="15" xfId="52" applyNumberFormat="1" applyFont="1" applyFill="1" applyBorder="1" applyAlignment="1">
      <alignment horizontal="center" vertical="center" wrapText="1"/>
      <protection/>
    </xf>
    <xf numFmtId="4" fontId="11" fillId="32" borderId="10" xfId="52" applyNumberFormat="1" applyFont="1" applyFill="1" applyBorder="1" applyAlignment="1">
      <alignment horizontal="center" vertical="center" wrapText="1"/>
      <protection/>
    </xf>
    <xf numFmtId="4" fontId="5" fillId="32" borderId="47" xfId="52" applyNumberFormat="1" applyFont="1" applyFill="1" applyBorder="1" applyAlignment="1">
      <alignment horizontal="center" vertical="center"/>
      <protection/>
    </xf>
    <xf numFmtId="4" fontId="1" fillId="32" borderId="45" xfId="52" applyNumberFormat="1" applyFont="1" applyFill="1" applyBorder="1" applyAlignment="1">
      <alignment horizontal="center" vertical="center" wrapText="1"/>
      <protection/>
    </xf>
    <xf numFmtId="4" fontId="1" fillId="32" borderId="51" xfId="52" applyNumberFormat="1" applyFont="1" applyFill="1" applyBorder="1">
      <alignment/>
      <protection/>
    </xf>
    <xf numFmtId="4" fontId="1" fillId="32" borderId="11" xfId="52" applyNumberFormat="1" applyFont="1" applyFill="1" applyBorder="1" applyAlignment="1">
      <alignment horizontal="center" vertical="center" wrapText="1"/>
      <protection/>
    </xf>
    <xf numFmtId="4" fontId="11" fillId="32" borderId="52" xfId="52" applyNumberFormat="1" applyFont="1" applyFill="1" applyBorder="1" applyAlignment="1">
      <alignment horizontal="center" vertical="center" wrapText="1"/>
      <protection/>
    </xf>
    <xf numFmtId="4" fontId="11" fillId="32" borderId="25" xfId="52" applyNumberFormat="1" applyFont="1" applyFill="1" applyBorder="1" applyAlignment="1">
      <alignment horizontal="center" vertical="center" wrapText="1"/>
      <protection/>
    </xf>
    <xf numFmtId="4" fontId="11" fillId="32" borderId="49" xfId="52" applyNumberFormat="1" applyFont="1" applyFill="1" applyBorder="1" applyAlignment="1">
      <alignment horizontal="center" vertical="center" wrapText="1"/>
      <protection/>
    </xf>
    <xf numFmtId="4" fontId="1" fillId="32" borderId="29" xfId="52" applyNumberFormat="1" applyFont="1" applyFill="1" applyBorder="1" applyAlignment="1">
      <alignment horizontal="center" vertical="center" wrapText="1"/>
      <protection/>
    </xf>
    <xf numFmtId="4" fontId="1" fillId="32" borderId="53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udyt_200406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6"/>
  <sheetViews>
    <sheetView tabSelected="1" view="pageBreakPreview" zoomScale="90" zoomScaleSheetLayoutView="90" zoomScalePageLayoutView="0" workbookViewId="0" topLeftCell="A28">
      <pane xSplit="2" topLeftCell="J1" activePane="topRight" state="frozen"/>
      <selection pane="topLeft" activeCell="A1" sqref="A1"/>
      <selection pane="topRight" activeCell="U41" sqref="U41"/>
    </sheetView>
  </sheetViews>
  <sheetFormatPr defaultColWidth="9.00390625" defaultRowHeight="12.75"/>
  <cols>
    <col min="1" max="1" width="4.375" style="1" customWidth="1"/>
    <col min="2" max="2" width="45.75390625" style="1" customWidth="1"/>
    <col min="3" max="4" width="14.375" style="1" customWidth="1"/>
    <col min="5" max="5" width="16.25390625" style="1" customWidth="1"/>
    <col min="6" max="6" width="14.75390625" style="1" customWidth="1"/>
    <col min="7" max="7" width="13.125" style="1" customWidth="1"/>
    <col min="8" max="8" width="14.375" style="1" customWidth="1"/>
    <col min="9" max="9" width="14.875" style="1" customWidth="1"/>
    <col min="10" max="10" width="15.125" style="1" customWidth="1"/>
    <col min="11" max="11" width="15.625" style="1" customWidth="1"/>
    <col min="12" max="12" width="13.875" style="1" customWidth="1"/>
    <col min="13" max="13" width="12.625" style="1" customWidth="1"/>
    <col min="14" max="14" width="13.25390625" style="1" customWidth="1"/>
    <col min="15" max="16" width="14.375" style="1" customWidth="1"/>
    <col min="17" max="17" width="16.00390625" style="1" customWidth="1"/>
    <col min="18" max="18" width="13.875" style="1" customWidth="1"/>
    <col min="19" max="19" width="9.125" style="1" customWidth="1"/>
    <col min="20" max="20" width="12.75390625" style="1" bestFit="1" customWidth="1"/>
    <col min="21" max="16384" width="9.125" style="1" customWidth="1"/>
  </cols>
  <sheetData>
    <row r="2" spans="3:16" ht="18">
      <c r="C2" s="80" t="s">
        <v>88</v>
      </c>
      <c r="D2" s="80"/>
      <c r="E2" s="80"/>
      <c r="F2" s="80"/>
      <c r="G2" s="80"/>
      <c r="H2" s="80"/>
      <c r="I2" s="80"/>
      <c r="J2" s="80"/>
      <c r="K2" s="81"/>
      <c r="L2" s="81"/>
      <c r="P2" s="4"/>
    </row>
    <row r="3" ht="13.5" thickBot="1">
      <c r="Q3" s="33" t="s">
        <v>35</v>
      </c>
    </row>
    <row r="4" spans="1:17" s="34" customFormat="1" ht="18" customHeight="1">
      <c r="A4" s="440" t="s">
        <v>1</v>
      </c>
      <c r="B4" s="442" t="s">
        <v>2</v>
      </c>
      <c r="C4" s="444" t="s">
        <v>36</v>
      </c>
      <c r="D4" s="445"/>
      <c r="E4" s="446"/>
      <c r="F4" s="445" t="s">
        <v>37</v>
      </c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6"/>
    </row>
    <row r="5" spans="1:17" s="34" customFormat="1" ht="51.75" thickBot="1">
      <c r="A5" s="441"/>
      <c r="B5" s="443"/>
      <c r="C5" s="35" t="s">
        <v>38</v>
      </c>
      <c r="D5" s="36" t="s">
        <v>39</v>
      </c>
      <c r="E5" s="37" t="s">
        <v>40</v>
      </c>
      <c r="F5" s="38" t="s">
        <v>41</v>
      </c>
      <c r="G5" s="36" t="s">
        <v>85</v>
      </c>
      <c r="H5" s="36" t="s">
        <v>42</v>
      </c>
      <c r="I5" s="36" t="s">
        <v>43</v>
      </c>
      <c r="J5" s="36" t="s">
        <v>44</v>
      </c>
      <c r="K5" s="36" t="s">
        <v>45</v>
      </c>
      <c r="L5" s="36" t="s">
        <v>46</v>
      </c>
      <c r="M5" s="36" t="s">
        <v>47</v>
      </c>
      <c r="N5" s="36" t="s">
        <v>58</v>
      </c>
      <c r="O5" s="36" t="s">
        <v>51</v>
      </c>
      <c r="P5" s="36" t="s">
        <v>48</v>
      </c>
      <c r="Q5" s="37" t="s">
        <v>40</v>
      </c>
    </row>
    <row r="6" spans="1:18" s="194" customFormat="1" ht="13.5" customHeight="1" thickBot="1">
      <c r="A6" s="195">
        <v>1</v>
      </c>
      <c r="B6" s="196" t="s">
        <v>66</v>
      </c>
      <c r="C6" s="197">
        <f>SUM(C7:C10)-C11</f>
        <v>18448480.03</v>
      </c>
      <c r="D6" s="198">
        <f>SUM(D7:D10)-D11</f>
        <v>7846049.64</v>
      </c>
      <c r="E6" s="199">
        <f aca="true" t="shared" si="0" ref="E6:E12">SUM(C6:D6)</f>
        <v>26294529.67</v>
      </c>
      <c r="F6" s="200">
        <f aca="true" t="shared" si="1" ref="F6:P6">SUM(F7:F10)-F11</f>
        <v>13436434.559999999</v>
      </c>
      <c r="G6" s="201">
        <f t="shared" si="1"/>
        <v>27831.52</v>
      </c>
      <c r="H6" s="201">
        <f t="shared" si="1"/>
        <v>3014057.8600000003</v>
      </c>
      <c r="I6" s="201">
        <f t="shared" si="1"/>
        <v>14958.13</v>
      </c>
      <c r="J6" s="201">
        <f t="shared" si="1"/>
        <v>-632917.5</v>
      </c>
      <c r="K6" s="201">
        <f t="shared" si="1"/>
        <v>3138775.14</v>
      </c>
      <c r="L6" s="201">
        <f t="shared" si="1"/>
        <v>0</v>
      </c>
      <c r="M6" s="201">
        <f t="shared" si="1"/>
        <v>0</v>
      </c>
      <c r="N6" s="201">
        <f t="shared" si="1"/>
        <v>1133736.85</v>
      </c>
      <c r="O6" s="201">
        <f t="shared" si="1"/>
        <v>3244988.2899999996</v>
      </c>
      <c r="P6" s="198">
        <f t="shared" si="1"/>
        <v>2916664.8200000003</v>
      </c>
      <c r="Q6" s="199">
        <f aca="true" t="shared" si="2" ref="Q6:Q11">SUM(F6:P6)</f>
        <v>26294529.669999998</v>
      </c>
      <c r="R6" s="415"/>
    </row>
    <row r="7" spans="1:20" ht="15">
      <c r="A7" s="202"/>
      <c r="B7" s="203" t="s">
        <v>29</v>
      </c>
      <c r="C7" s="416">
        <v>11130473.59</v>
      </c>
      <c r="D7" s="176">
        <v>7482019.76</v>
      </c>
      <c r="E7" s="417">
        <f t="shared" si="0"/>
        <v>18612493.35</v>
      </c>
      <c r="F7" s="418">
        <v>7409803.2</v>
      </c>
      <c r="G7" s="176">
        <v>0</v>
      </c>
      <c r="H7" s="176">
        <v>2786389.2</v>
      </c>
      <c r="I7" s="176">
        <v>0</v>
      </c>
      <c r="J7" s="419">
        <v>-424067.34</v>
      </c>
      <c r="K7" s="420">
        <v>2996936.7</v>
      </c>
      <c r="L7" s="421">
        <v>0</v>
      </c>
      <c r="M7" s="176">
        <v>0</v>
      </c>
      <c r="N7" s="176">
        <v>1133736.85</v>
      </c>
      <c r="O7" s="176">
        <v>2592534.08</v>
      </c>
      <c r="P7" s="176">
        <v>2117160.66</v>
      </c>
      <c r="Q7" s="417">
        <f t="shared" si="2"/>
        <v>18612493.35</v>
      </c>
      <c r="R7" s="415"/>
      <c r="T7" s="194"/>
    </row>
    <row r="8" spans="1:20" ht="15">
      <c r="A8" s="202"/>
      <c r="B8" s="193" t="s">
        <v>49</v>
      </c>
      <c r="C8" s="45">
        <v>930705.93</v>
      </c>
      <c r="D8" s="73">
        <v>290526.84</v>
      </c>
      <c r="E8" s="204">
        <f>SUM(C8:D8)</f>
        <v>1221232.77</v>
      </c>
      <c r="F8" s="43">
        <v>103047.8</v>
      </c>
      <c r="G8" s="73">
        <v>0</v>
      </c>
      <c r="H8" s="73">
        <v>227668.66</v>
      </c>
      <c r="I8" s="73">
        <v>0</v>
      </c>
      <c r="J8" s="171">
        <v>-208850.16</v>
      </c>
      <c r="K8" s="172">
        <v>-186719.61</v>
      </c>
      <c r="L8" s="42">
        <v>0</v>
      </c>
      <c r="M8" s="42">
        <v>0</v>
      </c>
      <c r="N8" s="42">
        <v>0</v>
      </c>
      <c r="O8" s="73">
        <v>486581.92</v>
      </c>
      <c r="P8" s="73">
        <v>799504.16</v>
      </c>
      <c r="Q8" s="204">
        <f t="shared" si="2"/>
        <v>1221232.77</v>
      </c>
      <c r="R8" s="415"/>
      <c r="T8" s="194"/>
    </row>
    <row r="9" spans="1:20" ht="15">
      <c r="A9" s="202"/>
      <c r="B9" s="205" t="s">
        <v>33</v>
      </c>
      <c r="C9" s="43">
        <v>390318.27</v>
      </c>
      <c r="D9" s="42">
        <v>509268.27</v>
      </c>
      <c r="E9" s="204">
        <f t="shared" si="0"/>
        <v>899586.54</v>
      </c>
      <c r="F9" s="42">
        <v>0</v>
      </c>
      <c r="G9" s="42">
        <v>27831.52</v>
      </c>
      <c r="H9" s="42">
        <v>0</v>
      </c>
      <c r="I9" s="42">
        <v>14958.13</v>
      </c>
      <c r="J9" s="42">
        <v>0</v>
      </c>
      <c r="K9" s="42">
        <v>180764.59</v>
      </c>
      <c r="L9" s="42">
        <v>0</v>
      </c>
      <c r="M9" s="42">
        <v>0</v>
      </c>
      <c r="N9" s="42">
        <v>0</v>
      </c>
      <c r="O9" s="42">
        <v>676032.3</v>
      </c>
      <c r="P9" s="42">
        <v>0</v>
      </c>
      <c r="Q9" s="204">
        <f t="shared" si="2"/>
        <v>899586.54</v>
      </c>
      <c r="R9" s="415"/>
      <c r="S9" s="19"/>
      <c r="T9" s="194"/>
    </row>
    <row r="10" spans="1:20" ht="12.75" customHeight="1">
      <c r="A10" s="82"/>
      <c r="B10" s="422" t="s">
        <v>34</v>
      </c>
      <c r="C10" s="42">
        <v>5996982.24</v>
      </c>
      <c r="D10" s="42">
        <v>75935.83</v>
      </c>
      <c r="E10" s="204">
        <f t="shared" si="0"/>
        <v>6072918.07</v>
      </c>
      <c r="F10" s="44">
        <v>5923583.56</v>
      </c>
      <c r="G10" s="44">
        <v>0</v>
      </c>
      <c r="H10" s="44">
        <v>0</v>
      </c>
      <c r="I10" s="44">
        <v>0</v>
      </c>
      <c r="J10" s="44">
        <v>0</v>
      </c>
      <c r="K10" s="42">
        <v>147793.46</v>
      </c>
      <c r="L10" s="42">
        <v>0</v>
      </c>
      <c r="M10" s="42">
        <v>0</v>
      </c>
      <c r="N10" s="42">
        <v>0</v>
      </c>
      <c r="O10" s="42">
        <v>1541.05</v>
      </c>
      <c r="P10" s="42"/>
      <c r="Q10" s="204">
        <f>SUM(F10:P10)</f>
        <v>6072918.069999999</v>
      </c>
      <c r="R10" s="415"/>
      <c r="T10" s="194"/>
    </row>
    <row r="11" spans="1:20" ht="12.75" customHeight="1">
      <c r="A11" s="82"/>
      <c r="B11" s="206" t="s">
        <v>70</v>
      </c>
      <c r="C11" s="170"/>
      <c r="D11" s="67">
        <v>511701.06</v>
      </c>
      <c r="E11" s="204">
        <f t="shared" si="0"/>
        <v>511701.06</v>
      </c>
      <c r="F11" s="43"/>
      <c r="G11" s="70"/>
      <c r="H11" s="71"/>
      <c r="I11" s="74"/>
      <c r="J11" s="44"/>
      <c r="K11" s="42"/>
      <c r="L11" s="69"/>
      <c r="M11" s="42"/>
      <c r="N11" s="173"/>
      <c r="O11" s="173">
        <v>511701.06</v>
      </c>
      <c r="P11" s="46"/>
      <c r="Q11" s="204">
        <f t="shared" si="2"/>
        <v>511701.06</v>
      </c>
      <c r="R11" s="415"/>
      <c r="T11" s="194"/>
    </row>
    <row r="12" spans="1:20" ht="15">
      <c r="A12" s="207">
        <v>2</v>
      </c>
      <c r="B12" s="208" t="s">
        <v>61</v>
      </c>
      <c r="C12" s="87">
        <v>926664.04</v>
      </c>
      <c r="D12" s="88">
        <v>965982.32</v>
      </c>
      <c r="E12" s="209">
        <f t="shared" si="0"/>
        <v>1892646.3599999999</v>
      </c>
      <c r="F12" s="89">
        <v>972560.61</v>
      </c>
      <c r="G12" s="210">
        <v>0</v>
      </c>
      <c r="H12" s="90">
        <v>172692.39</v>
      </c>
      <c r="I12" s="210">
        <v>0</v>
      </c>
      <c r="J12" s="210">
        <v>0</v>
      </c>
      <c r="K12" s="90">
        <v>80802.31</v>
      </c>
      <c r="L12" s="210">
        <v>0</v>
      </c>
      <c r="M12" s="210">
        <v>0</v>
      </c>
      <c r="N12" s="210">
        <v>6000</v>
      </c>
      <c r="O12" s="211">
        <v>240053.1</v>
      </c>
      <c r="P12" s="211">
        <v>420537.95</v>
      </c>
      <c r="Q12" s="209">
        <f aca="true" t="shared" si="3" ref="Q12:Q43">SUM(F12:P12)</f>
        <v>1892646.36</v>
      </c>
      <c r="R12" s="415"/>
      <c r="T12" s="194"/>
    </row>
    <row r="13" spans="1:20" ht="15">
      <c r="A13" s="212">
        <v>3</v>
      </c>
      <c r="B13" s="213" t="s">
        <v>63</v>
      </c>
      <c r="C13" s="91">
        <v>4537982</v>
      </c>
      <c r="D13" s="91">
        <v>1905769.86</v>
      </c>
      <c r="E13" s="214">
        <f aca="true" t="shared" si="4" ref="E13:E43">SUM(C13:D13)</f>
        <v>6443751.86</v>
      </c>
      <c r="F13" s="92">
        <v>2519716.37</v>
      </c>
      <c r="G13" s="215">
        <v>0</v>
      </c>
      <c r="H13" s="215">
        <v>1061070.37</v>
      </c>
      <c r="I13" s="215">
        <v>0</v>
      </c>
      <c r="J13" s="93">
        <v>-45481.2</v>
      </c>
      <c r="K13" s="93">
        <v>837635.89</v>
      </c>
      <c r="L13" s="215">
        <v>0</v>
      </c>
      <c r="M13" s="215">
        <v>0</v>
      </c>
      <c r="N13" s="215">
        <v>86170.18</v>
      </c>
      <c r="O13" s="216">
        <v>224163.88</v>
      </c>
      <c r="P13" s="216">
        <v>1760476.37</v>
      </c>
      <c r="Q13" s="217">
        <f t="shared" si="3"/>
        <v>6443751.859999999</v>
      </c>
      <c r="R13" s="415"/>
      <c r="T13" s="194"/>
    </row>
    <row r="14" spans="1:20" ht="15">
      <c r="A14" s="218">
        <v>4</v>
      </c>
      <c r="B14" s="219" t="s">
        <v>62</v>
      </c>
      <c r="C14" s="94">
        <f>SUM(C15:C18)-C19</f>
        <v>8497619.549999999</v>
      </c>
      <c r="D14" s="95">
        <f>SUM(D15:D18)-D19</f>
        <v>4735905.85</v>
      </c>
      <c r="E14" s="220">
        <f t="shared" si="4"/>
        <v>13233525.399999999</v>
      </c>
      <c r="F14" s="96">
        <f>SUM(F15:F18)-F19</f>
        <v>5444283.739999999</v>
      </c>
      <c r="G14" s="96">
        <f aca="true" t="shared" si="5" ref="G14:P14">SUM(G15:G18)-G19</f>
        <v>0</v>
      </c>
      <c r="H14" s="96">
        <f t="shared" si="5"/>
        <v>0</v>
      </c>
      <c r="I14" s="96">
        <f t="shared" si="5"/>
        <v>0</v>
      </c>
      <c r="J14" s="96">
        <f t="shared" si="5"/>
        <v>0.02</v>
      </c>
      <c r="K14" s="96">
        <f t="shared" si="5"/>
        <v>745119.0800000001</v>
      </c>
      <c r="L14" s="96">
        <f t="shared" si="5"/>
        <v>0</v>
      </c>
      <c r="M14" s="96">
        <f t="shared" si="5"/>
        <v>49600</v>
      </c>
      <c r="N14" s="96">
        <f t="shared" si="5"/>
        <v>1991661.0299999998</v>
      </c>
      <c r="O14" s="96">
        <f t="shared" si="5"/>
        <v>931790.03</v>
      </c>
      <c r="P14" s="95">
        <f t="shared" si="5"/>
        <v>4071071.5</v>
      </c>
      <c r="Q14" s="221">
        <f t="shared" si="3"/>
        <v>13233525.399999999</v>
      </c>
      <c r="R14" s="415"/>
      <c r="T14" s="194"/>
    </row>
    <row r="15" spans="1:20" ht="15">
      <c r="A15" s="222"/>
      <c r="B15" s="223" t="s">
        <v>59</v>
      </c>
      <c r="C15" s="70">
        <v>2533186.46</v>
      </c>
      <c r="D15" s="71">
        <v>4097808.44</v>
      </c>
      <c r="E15" s="204">
        <f t="shared" si="4"/>
        <v>6630994.9</v>
      </c>
      <c r="F15" s="43">
        <v>2605962.73</v>
      </c>
      <c r="G15" s="70">
        <v>0</v>
      </c>
      <c r="H15" s="70">
        <v>0</v>
      </c>
      <c r="I15" s="70">
        <v>0</v>
      </c>
      <c r="J15" s="70">
        <v>0</v>
      </c>
      <c r="K15" s="69">
        <v>276763.28</v>
      </c>
      <c r="L15" s="71">
        <v>0</v>
      </c>
      <c r="M15" s="71">
        <v>49600</v>
      </c>
      <c r="N15" s="71">
        <v>50909.14</v>
      </c>
      <c r="O15" s="46">
        <v>505483.76</v>
      </c>
      <c r="P15" s="46">
        <v>3142275.99</v>
      </c>
      <c r="Q15" s="224">
        <f t="shared" si="3"/>
        <v>6630994.9</v>
      </c>
      <c r="T15" s="194"/>
    </row>
    <row r="16" spans="1:20" ht="15">
      <c r="A16" s="222"/>
      <c r="B16" s="205" t="s">
        <v>30</v>
      </c>
      <c r="C16" s="70">
        <v>130393.81</v>
      </c>
      <c r="D16" s="71">
        <v>337726.5</v>
      </c>
      <c r="E16" s="204">
        <f t="shared" si="4"/>
        <v>468120.31</v>
      </c>
      <c r="F16" s="43">
        <v>53995.15</v>
      </c>
      <c r="G16" s="70">
        <v>0</v>
      </c>
      <c r="H16" s="70">
        <v>0</v>
      </c>
      <c r="I16" s="70">
        <v>0</v>
      </c>
      <c r="J16" s="70">
        <v>0</v>
      </c>
      <c r="K16" s="69">
        <v>165083.26</v>
      </c>
      <c r="L16" s="71">
        <v>0</v>
      </c>
      <c r="M16" s="71">
        <v>0</v>
      </c>
      <c r="N16" s="71">
        <v>16666.75</v>
      </c>
      <c r="O16" s="46">
        <v>156064.6</v>
      </c>
      <c r="P16" s="72">
        <v>76310.55</v>
      </c>
      <c r="Q16" s="224">
        <f t="shared" si="3"/>
        <v>468120.31</v>
      </c>
      <c r="R16" s="415"/>
      <c r="T16" s="194"/>
    </row>
    <row r="17" spans="1:20" ht="15">
      <c r="A17" s="222"/>
      <c r="B17" s="225" t="s">
        <v>31</v>
      </c>
      <c r="C17" s="46">
        <v>5249842.66</v>
      </c>
      <c r="D17" s="42">
        <v>235222.08</v>
      </c>
      <c r="E17" s="204">
        <f t="shared" si="4"/>
        <v>5485064.74</v>
      </c>
      <c r="F17" s="43">
        <v>1989711.56</v>
      </c>
      <c r="G17" s="70">
        <v>0</v>
      </c>
      <c r="H17" s="70">
        <v>0</v>
      </c>
      <c r="I17" s="70">
        <v>0</v>
      </c>
      <c r="J17" s="70">
        <v>0</v>
      </c>
      <c r="K17" s="69">
        <v>256544.9</v>
      </c>
      <c r="L17" s="71">
        <v>0</v>
      </c>
      <c r="M17" s="71">
        <v>0</v>
      </c>
      <c r="N17" s="71">
        <v>1924085.14</v>
      </c>
      <c r="O17" s="46">
        <v>489763.58</v>
      </c>
      <c r="P17" s="72">
        <v>824959.56</v>
      </c>
      <c r="Q17" s="224">
        <f t="shared" si="3"/>
        <v>5485064.74</v>
      </c>
      <c r="R17" s="415"/>
      <c r="T17" s="194"/>
    </row>
    <row r="18" spans="1:20" ht="15">
      <c r="A18" s="222"/>
      <c r="B18" s="225" t="s">
        <v>52</v>
      </c>
      <c r="C18" s="46">
        <v>584196.62</v>
      </c>
      <c r="D18" s="42">
        <v>303775.33</v>
      </c>
      <c r="E18" s="204">
        <f t="shared" si="4"/>
        <v>887971.95</v>
      </c>
      <c r="F18" s="43">
        <v>794614.3</v>
      </c>
      <c r="G18" s="70">
        <v>0</v>
      </c>
      <c r="H18" s="70">
        <v>0</v>
      </c>
      <c r="I18" s="70">
        <v>0</v>
      </c>
      <c r="J18" s="42">
        <v>0.02</v>
      </c>
      <c r="K18" s="69">
        <v>46727.64</v>
      </c>
      <c r="L18" s="71">
        <v>0</v>
      </c>
      <c r="M18" s="71">
        <v>0</v>
      </c>
      <c r="N18" s="71">
        <v>0</v>
      </c>
      <c r="O18" s="46">
        <v>19104.59</v>
      </c>
      <c r="P18" s="46">
        <v>27525.4</v>
      </c>
      <c r="Q18" s="224">
        <f t="shared" si="3"/>
        <v>887971.9500000001</v>
      </c>
      <c r="R18" s="415"/>
      <c r="T18" s="194"/>
    </row>
    <row r="19" spans="1:20" ht="15">
      <c r="A19" s="222"/>
      <c r="B19" s="206" t="s">
        <v>70</v>
      </c>
      <c r="C19" s="46"/>
      <c r="D19" s="76">
        <v>238626.5</v>
      </c>
      <c r="E19" s="204">
        <f t="shared" si="4"/>
        <v>238626.5</v>
      </c>
      <c r="F19" s="82"/>
      <c r="G19" s="70"/>
      <c r="H19" s="71"/>
      <c r="I19" s="46"/>
      <c r="J19" s="42"/>
      <c r="K19" s="69"/>
      <c r="L19" s="69"/>
      <c r="M19" s="42"/>
      <c r="N19" s="42"/>
      <c r="O19" s="76">
        <v>238626.5</v>
      </c>
      <c r="P19" s="46"/>
      <c r="Q19" s="224">
        <f t="shared" si="3"/>
        <v>238626.5</v>
      </c>
      <c r="R19" s="415"/>
      <c r="T19" s="194"/>
    </row>
    <row r="20" spans="1:20" ht="15">
      <c r="A20" s="226">
        <v>5</v>
      </c>
      <c r="B20" s="227" t="s">
        <v>64</v>
      </c>
      <c r="C20" s="228">
        <v>3371397.66</v>
      </c>
      <c r="D20" s="229">
        <v>3136118.6</v>
      </c>
      <c r="E20" s="230">
        <f t="shared" si="4"/>
        <v>6507516.26</v>
      </c>
      <c r="F20" s="97">
        <v>600350.45</v>
      </c>
      <c r="G20" s="231">
        <v>0</v>
      </c>
      <c r="H20" s="98">
        <v>233503.2</v>
      </c>
      <c r="I20" s="231">
        <v>0</v>
      </c>
      <c r="J20" s="231">
        <v>0</v>
      </c>
      <c r="K20" s="98">
        <v>433491.5</v>
      </c>
      <c r="L20" s="231">
        <v>0</v>
      </c>
      <c r="M20" s="231">
        <v>0</v>
      </c>
      <c r="N20" s="98">
        <v>892399</v>
      </c>
      <c r="O20" s="232">
        <v>772367.71</v>
      </c>
      <c r="P20" s="232">
        <v>3575404.4</v>
      </c>
      <c r="Q20" s="233">
        <f>SUM(F20:P20)</f>
        <v>6507516.26</v>
      </c>
      <c r="R20" s="415"/>
      <c r="T20" s="194"/>
    </row>
    <row r="21" spans="1:20" ht="15">
      <c r="A21" s="234">
        <v>6</v>
      </c>
      <c r="B21" s="235" t="s">
        <v>65</v>
      </c>
      <c r="C21" s="236">
        <v>337432.25</v>
      </c>
      <c r="D21" s="237">
        <v>1779026.39</v>
      </c>
      <c r="E21" s="238">
        <f t="shared" si="4"/>
        <v>2116458.6399999997</v>
      </c>
      <c r="F21" s="99">
        <v>1301595.45</v>
      </c>
      <c r="G21" s="239">
        <v>0</v>
      </c>
      <c r="H21" s="240">
        <v>0</v>
      </c>
      <c r="I21" s="239">
        <v>0</v>
      </c>
      <c r="J21" s="100">
        <v>0</v>
      </c>
      <c r="K21" s="101">
        <v>715317.65</v>
      </c>
      <c r="L21" s="239">
        <v>0</v>
      </c>
      <c r="M21" s="239">
        <v>0</v>
      </c>
      <c r="N21" s="239">
        <v>0</v>
      </c>
      <c r="O21" s="167">
        <v>99545.54</v>
      </c>
      <c r="P21" s="167">
        <v>0</v>
      </c>
      <c r="Q21" s="241">
        <f t="shared" si="3"/>
        <v>2116458.64</v>
      </c>
      <c r="R21" s="415"/>
      <c r="T21" s="194"/>
    </row>
    <row r="22" spans="1:20" ht="15">
      <c r="A22" s="242">
        <v>7</v>
      </c>
      <c r="B22" s="243" t="s">
        <v>67</v>
      </c>
      <c r="C22" s="244">
        <f>C23+C24-C25</f>
        <v>11289964.27</v>
      </c>
      <c r="D22" s="244">
        <f>D23+D24-D25</f>
        <v>1608563.8599999999</v>
      </c>
      <c r="E22" s="245">
        <f>SUM(C22:D22)</f>
        <v>12898528.129999999</v>
      </c>
      <c r="F22" s="244">
        <f>F23+F24-F25</f>
        <v>2438593.98</v>
      </c>
      <c r="G22" s="244">
        <f aca="true" t="shared" si="6" ref="G22:P22">G23+G24-G25</f>
        <v>629646.23</v>
      </c>
      <c r="H22" s="244">
        <f t="shared" si="6"/>
        <v>742003.4</v>
      </c>
      <c r="I22" s="244">
        <f t="shared" si="6"/>
        <v>545072.44</v>
      </c>
      <c r="J22" s="244">
        <f t="shared" si="6"/>
        <v>0</v>
      </c>
      <c r="K22" s="244">
        <f t="shared" si="6"/>
        <v>1017.6800000000003</v>
      </c>
      <c r="L22" s="244">
        <f t="shared" si="6"/>
        <v>0</v>
      </c>
      <c r="M22" s="244">
        <f t="shared" si="6"/>
        <v>0</v>
      </c>
      <c r="N22" s="244">
        <f t="shared" si="6"/>
        <v>280000</v>
      </c>
      <c r="O22" s="244">
        <f t="shared" si="6"/>
        <v>1663020.67</v>
      </c>
      <c r="P22" s="244">
        <f t="shared" si="6"/>
        <v>6599173.73</v>
      </c>
      <c r="Q22" s="246">
        <f t="shared" si="3"/>
        <v>12898528.129999999</v>
      </c>
      <c r="R22" s="415"/>
      <c r="T22" s="194"/>
    </row>
    <row r="23" spans="1:20" ht="15">
      <c r="A23" s="222"/>
      <c r="B23" s="223" t="s">
        <v>59</v>
      </c>
      <c r="C23" s="66">
        <v>8737370.06</v>
      </c>
      <c r="D23" s="56">
        <v>1512291.37</v>
      </c>
      <c r="E23" s="204">
        <f t="shared" si="4"/>
        <v>10249661.43</v>
      </c>
      <c r="F23" s="43">
        <v>1447920.66</v>
      </c>
      <c r="G23" s="46">
        <v>0</v>
      </c>
      <c r="H23" s="247">
        <v>315446.63</v>
      </c>
      <c r="I23" s="70">
        <v>545072.44</v>
      </c>
      <c r="J23" s="70">
        <v>0</v>
      </c>
      <c r="K23" s="79">
        <v>-20936.45</v>
      </c>
      <c r="L23" s="71">
        <v>0</v>
      </c>
      <c r="M23" s="71">
        <v>0</v>
      </c>
      <c r="N23" s="46">
        <v>0</v>
      </c>
      <c r="O23" s="42">
        <v>1362984.42</v>
      </c>
      <c r="P23" s="46">
        <v>6599173.73</v>
      </c>
      <c r="Q23" s="224">
        <f t="shared" si="3"/>
        <v>10249661.43</v>
      </c>
      <c r="R23" s="415"/>
      <c r="T23" s="194"/>
    </row>
    <row r="24" spans="1:20" ht="15">
      <c r="A24" s="222"/>
      <c r="B24" s="248" t="s">
        <v>53</v>
      </c>
      <c r="C24" s="43">
        <v>2552594.21</v>
      </c>
      <c r="D24" s="42">
        <v>500029.36</v>
      </c>
      <c r="E24" s="204">
        <f t="shared" si="4"/>
        <v>3052623.57</v>
      </c>
      <c r="F24" s="43">
        <v>990673.32</v>
      </c>
      <c r="G24" s="46">
        <v>629646.23</v>
      </c>
      <c r="H24" s="70">
        <v>426556.77</v>
      </c>
      <c r="I24" s="70"/>
      <c r="J24" s="70"/>
      <c r="K24" s="69">
        <v>21954.13</v>
      </c>
      <c r="L24" s="71"/>
      <c r="M24" s="71"/>
      <c r="N24" s="71">
        <v>280000</v>
      </c>
      <c r="O24" s="42">
        <v>703793.12</v>
      </c>
      <c r="P24" s="71">
        <v>0</v>
      </c>
      <c r="Q24" s="224">
        <f t="shared" si="3"/>
        <v>3052623.57</v>
      </c>
      <c r="R24" s="415"/>
      <c r="T24" s="194"/>
    </row>
    <row r="25" spans="1:20" ht="15">
      <c r="A25" s="222"/>
      <c r="B25" s="206" t="s">
        <v>70</v>
      </c>
      <c r="C25" s="78"/>
      <c r="D25" s="64">
        <v>403756.87</v>
      </c>
      <c r="E25" s="204">
        <f t="shared" si="4"/>
        <v>403756.87</v>
      </c>
      <c r="F25" s="78"/>
      <c r="G25" s="70"/>
      <c r="H25" s="70"/>
      <c r="I25" s="70"/>
      <c r="J25" s="70"/>
      <c r="K25" s="64"/>
      <c r="L25" s="71"/>
      <c r="M25" s="42"/>
      <c r="N25" s="46"/>
      <c r="O25" s="64">
        <v>403756.87</v>
      </c>
      <c r="P25" s="46"/>
      <c r="Q25" s="224">
        <f t="shared" si="3"/>
        <v>403756.87</v>
      </c>
      <c r="R25" s="415"/>
      <c r="T25" s="194"/>
    </row>
    <row r="26" spans="1:20" ht="15">
      <c r="A26" s="249">
        <v>8</v>
      </c>
      <c r="B26" s="250" t="s">
        <v>68</v>
      </c>
      <c r="C26" s="251">
        <v>579971.61</v>
      </c>
      <c r="D26" s="252">
        <v>920725.05</v>
      </c>
      <c r="E26" s="253">
        <f t="shared" si="4"/>
        <v>1500696.6600000001</v>
      </c>
      <c r="F26" s="254">
        <v>269895.62</v>
      </c>
      <c r="G26" s="255">
        <v>0</v>
      </c>
      <c r="H26" s="256">
        <v>443192.36</v>
      </c>
      <c r="I26" s="255">
        <v>0</v>
      </c>
      <c r="J26" s="255">
        <v>0</v>
      </c>
      <c r="K26" s="255">
        <v>127469.6</v>
      </c>
      <c r="L26" s="255">
        <v>0</v>
      </c>
      <c r="M26" s="255">
        <v>0</v>
      </c>
      <c r="N26" s="255">
        <v>0</v>
      </c>
      <c r="O26" s="256">
        <v>592999.99</v>
      </c>
      <c r="P26" s="257">
        <v>67139.09</v>
      </c>
      <c r="Q26" s="258">
        <f t="shared" si="3"/>
        <v>1500696.66</v>
      </c>
      <c r="R26" s="415"/>
      <c r="T26" s="194"/>
    </row>
    <row r="27" spans="1:20" ht="15">
      <c r="A27" s="259">
        <v>9</v>
      </c>
      <c r="B27" s="260" t="s">
        <v>69</v>
      </c>
      <c r="C27" s="261">
        <f>SUM(C28:C30)-C31</f>
        <v>7626541.12</v>
      </c>
      <c r="D27" s="262">
        <f>SUM(D28:D30)-D31</f>
        <v>3852835.96</v>
      </c>
      <c r="E27" s="263">
        <f>SUM(C27:D27)</f>
        <v>11479377.08</v>
      </c>
      <c r="F27" s="264">
        <f>SUM(F28:F30)-F31</f>
        <v>4715852.04</v>
      </c>
      <c r="G27" s="264">
        <f aca="true" t="shared" si="7" ref="G27:P27">SUM(G28:G30)-G31</f>
        <v>0</v>
      </c>
      <c r="H27" s="264">
        <f t="shared" si="7"/>
        <v>1061001.92</v>
      </c>
      <c r="I27" s="265">
        <f t="shared" si="7"/>
        <v>0</v>
      </c>
      <c r="J27" s="264">
        <f t="shared" si="7"/>
        <v>-1130753.23</v>
      </c>
      <c r="K27" s="264">
        <f t="shared" si="7"/>
        <v>190517.47999999998</v>
      </c>
      <c r="L27" s="264">
        <f t="shared" si="7"/>
        <v>0</v>
      </c>
      <c r="M27" s="264">
        <f t="shared" si="7"/>
        <v>0</v>
      </c>
      <c r="N27" s="264">
        <f t="shared" si="7"/>
        <v>0</v>
      </c>
      <c r="O27" s="262">
        <f t="shared" si="7"/>
        <v>1193800.1099999999</v>
      </c>
      <c r="P27" s="262">
        <f t="shared" si="7"/>
        <v>5448958.76</v>
      </c>
      <c r="Q27" s="266">
        <f t="shared" si="3"/>
        <v>11479377.08</v>
      </c>
      <c r="R27" s="415"/>
      <c r="T27" s="194"/>
    </row>
    <row r="28" spans="1:20" ht="15">
      <c r="A28" s="222"/>
      <c r="B28" s="223" t="s">
        <v>59</v>
      </c>
      <c r="C28" s="43">
        <v>3961746.79</v>
      </c>
      <c r="D28" s="56">
        <v>3852535.18</v>
      </c>
      <c r="E28" s="204">
        <f t="shared" si="4"/>
        <v>7814281.970000001</v>
      </c>
      <c r="F28" s="43">
        <v>2745927.09</v>
      </c>
      <c r="G28" s="70">
        <v>0</v>
      </c>
      <c r="H28" s="71">
        <v>1061001.92</v>
      </c>
      <c r="I28" s="70">
        <v>0</v>
      </c>
      <c r="J28" s="70">
        <v>-1023727.53</v>
      </c>
      <c r="K28" s="69">
        <v>100599.76</v>
      </c>
      <c r="L28" s="71">
        <v>0</v>
      </c>
      <c r="M28" s="70">
        <v>0</v>
      </c>
      <c r="N28" s="70">
        <v>0</v>
      </c>
      <c r="O28" s="42">
        <v>1908702.29</v>
      </c>
      <c r="P28" s="46">
        <v>3021778.44</v>
      </c>
      <c r="Q28" s="224">
        <f t="shared" si="3"/>
        <v>7814281.969999999</v>
      </c>
      <c r="R28" s="415"/>
      <c r="T28" s="194"/>
    </row>
    <row r="29" spans="1:20" ht="15">
      <c r="A29" s="222"/>
      <c r="B29" s="193" t="s">
        <v>83</v>
      </c>
      <c r="C29" s="43">
        <v>3652089.52</v>
      </c>
      <c r="D29" s="42">
        <v>866609.25</v>
      </c>
      <c r="E29" s="204">
        <f t="shared" si="4"/>
        <v>4518698.77</v>
      </c>
      <c r="F29" s="43">
        <v>1949103.01</v>
      </c>
      <c r="G29" s="70">
        <v>0</v>
      </c>
      <c r="H29" s="70">
        <v>0</v>
      </c>
      <c r="I29" s="70">
        <v>0</v>
      </c>
      <c r="J29" s="70">
        <v>0</v>
      </c>
      <c r="K29" s="69">
        <v>89917.72</v>
      </c>
      <c r="L29" s="71">
        <v>0</v>
      </c>
      <c r="M29" s="70"/>
      <c r="N29" s="70"/>
      <c r="O29" s="42">
        <v>52497.72</v>
      </c>
      <c r="P29" s="46">
        <v>2427180.32</v>
      </c>
      <c r="Q29" s="224">
        <f t="shared" si="3"/>
        <v>4518698.77</v>
      </c>
      <c r="R29" s="415"/>
      <c r="T29" s="194"/>
    </row>
    <row r="30" spans="1:20" ht="15">
      <c r="A30" s="222"/>
      <c r="B30" s="193" t="s">
        <v>82</v>
      </c>
      <c r="C30" s="43">
        <v>12704.81</v>
      </c>
      <c r="D30" s="42">
        <v>21195.12</v>
      </c>
      <c r="E30" s="204">
        <f t="shared" si="4"/>
        <v>33899.93</v>
      </c>
      <c r="F30" s="43">
        <v>345716.66</v>
      </c>
      <c r="G30" s="70">
        <v>0</v>
      </c>
      <c r="H30" s="70">
        <v>0</v>
      </c>
      <c r="I30" s="70">
        <v>0</v>
      </c>
      <c r="J30" s="70">
        <v>-431920.42</v>
      </c>
      <c r="K30" s="69">
        <v>0</v>
      </c>
      <c r="L30" s="71">
        <v>0</v>
      </c>
      <c r="M30" s="70"/>
      <c r="N30" s="42"/>
      <c r="O30" s="42">
        <v>120103.69</v>
      </c>
      <c r="P30" s="46"/>
      <c r="Q30" s="224">
        <f t="shared" si="3"/>
        <v>33899.92999999999</v>
      </c>
      <c r="R30" s="415"/>
      <c r="T30" s="194"/>
    </row>
    <row r="31" spans="1:20" ht="15">
      <c r="A31" s="222"/>
      <c r="B31" s="206" t="s">
        <v>70</v>
      </c>
      <c r="C31" s="267"/>
      <c r="D31" s="77">
        <v>887503.59</v>
      </c>
      <c r="E31" s="204">
        <f t="shared" si="4"/>
        <v>887503.59</v>
      </c>
      <c r="F31" s="75">
        <v>324894.72</v>
      </c>
      <c r="G31" s="70"/>
      <c r="H31" s="70"/>
      <c r="I31" s="70"/>
      <c r="J31" s="42">
        <v>-324894.72</v>
      </c>
      <c r="K31" s="69"/>
      <c r="L31" s="69">
        <v>0</v>
      </c>
      <c r="M31" s="46"/>
      <c r="N31" s="61"/>
      <c r="O31" s="61">
        <v>887503.59</v>
      </c>
      <c r="P31" s="46"/>
      <c r="Q31" s="224">
        <f t="shared" si="3"/>
        <v>887503.59</v>
      </c>
      <c r="R31" s="415"/>
      <c r="T31" s="194"/>
    </row>
    <row r="32" spans="1:20" ht="15">
      <c r="A32" s="268">
        <v>10</v>
      </c>
      <c r="B32" s="269" t="s">
        <v>72</v>
      </c>
      <c r="C32" s="102">
        <v>1354235.32</v>
      </c>
      <c r="D32" s="103">
        <v>1620834.75</v>
      </c>
      <c r="E32" s="270">
        <f t="shared" si="4"/>
        <v>2975070.0700000003</v>
      </c>
      <c r="F32" s="104">
        <v>2349695.55</v>
      </c>
      <c r="G32" s="271">
        <v>0</v>
      </c>
      <c r="H32" s="105">
        <v>155459</v>
      </c>
      <c r="I32" s="271">
        <v>0</v>
      </c>
      <c r="J32" s="105">
        <v>-361402.49</v>
      </c>
      <c r="K32" s="105">
        <v>464926.37</v>
      </c>
      <c r="L32" s="271">
        <v>0</v>
      </c>
      <c r="M32" s="271">
        <v>0</v>
      </c>
      <c r="N32" s="271">
        <v>0</v>
      </c>
      <c r="O32" s="105">
        <v>49007.88</v>
      </c>
      <c r="P32" s="272">
        <v>317383.76</v>
      </c>
      <c r="Q32" s="273">
        <f t="shared" si="3"/>
        <v>2975070.0699999994</v>
      </c>
      <c r="R32" s="415"/>
      <c r="T32" s="194"/>
    </row>
    <row r="33" spans="1:20" ht="15">
      <c r="A33" s="274">
        <v>11</v>
      </c>
      <c r="B33" s="275" t="s">
        <v>73</v>
      </c>
      <c r="C33" s="106">
        <v>66869.65</v>
      </c>
      <c r="D33" s="106">
        <v>636098.84</v>
      </c>
      <c r="E33" s="276">
        <f t="shared" si="4"/>
        <v>702968.49</v>
      </c>
      <c r="F33" s="107">
        <v>336730.88</v>
      </c>
      <c r="G33" s="277">
        <v>0</v>
      </c>
      <c r="H33" s="278">
        <v>0</v>
      </c>
      <c r="I33" s="277">
        <v>0</v>
      </c>
      <c r="J33" s="108">
        <v>183387.68</v>
      </c>
      <c r="K33" s="109">
        <v>100364.88</v>
      </c>
      <c r="L33" s="277"/>
      <c r="M33" s="277"/>
      <c r="N33" s="277"/>
      <c r="O33" s="279">
        <v>15380.05</v>
      </c>
      <c r="P33" s="280">
        <v>67105</v>
      </c>
      <c r="Q33" s="281">
        <f t="shared" si="3"/>
        <v>702968.49</v>
      </c>
      <c r="R33" s="415"/>
      <c r="T33" s="194"/>
    </row>
    <row r="34" spans="1:20" ht="15">
      <c r="A34" s="282">
        <v>12</v>
      </c>
      <c r="B34" s="283" t="s">
        <v>74</v>
      </c>
      <c r="C34" s="110">
        <v>994101.68</v>
      </c>
      <c r="D34" s="111">
        <v>878322.31</v>
      </c>
      <c r="E34" s="284">
        <f t="shared" si="4"/>
        <v>1872423.9900000002</v>
      </c>
      <c r="F34" s="112">
        <v>893596.73</v>
      </c>
      <c r="G34" s="285">
        <v>0</v>
      </c>
      <c r="H34" s="113">
        <v>0</v>
      </c>
      <c r="I34" s="285">
        <v>0</v>
      </c>
      <c r="J34" s="113">
        <v>0</v>
      </c>
      <c r="K34" s="113">
        <v>28876.19</v>
      </c>
      <c r="L34" s="285">
        <v>0</v>
      </c>
      <c r="M34" s="285">
        <v>8000</v>
      </c>
      <c r="N34" s="285">
        <v>64354.34</v>
      </c>
      <c r="O34" s="113">
        <v>151180.4</v>
      </c>
      <c r="P34" s="286">
        <v>726416.33</v>
      </c>
      <c r="Q34" s="287">
        <f t="shared" si="3"/>
        <v>1872423.9899999998</v>
      </c>
      <c r="R34" s="415"/>
      <c r="T34" s="194"/>
    </row>
    <row r="35" spans="1:20" ht="15">
      <c r="A35" s="288">
        <v>13</v>
      </c>
      <c r="B35" s="289" t="s">
        <v>75</v>
      </c>
      <c r="C35" s="114">
        <v>2772966.55</v>
      </c>
      <c r="D35" s="115">
        <v>17478844.1</v>
      </c>
      <c r="E35" s="290">
        <f t="shared" si="4"/>
        <v>20251810.650000002</v>
      </c>
      <c r="F35" s="116">
        <v>1761971.64</v>
      </c>
      <c r="G35" s="117">
        <v>549186.9</v>
      </c>
      <c r="H35" s="118">
        <v>1517986.73</v>
      </c>
      <c r="I35" s="291"/>
      <c r="J35" s="118">
        <v>2364416.02</v>
      </c>
      <c r="K35" s="118">
        <v>11860824.68</v>
      </c>
      <c r="L35" s="291"/>
      <c r="M35" s="291"/>
      <c r="N35" s="291">
        <v>74326.91</v>
      </c>
      <c r="O35" s="118">
        <v>709155.28</v>
      </c>
      <c r="P35" s="117">
        <v>1413942.49</v>
      </c>
      <c r="Q35" s="292">
        <f t="shared" si="3"/>
        <v>20251810.65</v>
      </c>
      <c r="R35" s="415"/>
      <c r="T35" s="194"/>
    </row>
    <row r="36" spans="1:20" ht="15">
      <c r="A36" s="293">
        <v>14</v>
      </c>
      <c r="B36" s="294" t="s">
        <v>76</v>
      </c>
      <c r="C36" s="295">
        <f>SUM(C37:C38)-C39</f>
        <v>14621363.91</v>
      </c>
      <c r="D36" s="295">
        <f>SUM(D37:D38)-D39</f>
        <v>5289296.67</v>
      </c>
      <c r="E36" s="296">
        <f t="shared" si="4"/>
        <v>19910660.58</v>
      </c>
      <c r="F36" s="295">
        <f>SUM(F37:F38)-F39</f>
        <v>6671682.68</v>
      </c>
      <c r="G36" s="295">
        <f aca="true" t="shared" si="8" ref="G36:P36">SUM(G37:G38)-G39</f>
        <v>0</v>
      </c>
      <c r="H36" s="295">
        <f t="shared" si="8"/>
        <v>1798877.76</v>
      </c>
      <c r="I36" s="295">
        <f t="shared" si="8"/>
        <v>0</v>
      </c>
      <c r="J36" s="295">
        <f t="shared" si="8"/>
        <v>-112209.59</v>
      </c>
      <c r="K36" s="295">
        <f t="shared" si="8"/>
        <v>804547.29</v>
      </c>
      <c r="L36" s="295">
        <f t="shared" si="8"/>
        <v>0</v>
      </c>
      <c r="M36" s="295">
        <f t="shared" si="8"/>
        <v>890000</v>
      </c>
      <c r="N36" s="295">
        <f t="shared" si="8"/>
        <v>657331.7199999999</v>
      </c>
      <c r="O36" s="295">
        <f t="shared" si="8"/>
        <v>717542.3099999999</v>
      </c>
      <c r="P36" s="295">
        <f t="shared" si="8"/>
        <v>8482888.41</v>
      </c>
      <c r="Q36" s="297">
        <f t="shared" si="3"/>
        <v>19910660.580000002</v>
      </c>
      <c r="R36" s="415"/>
      <c r="T36" s="194"/>
    </row>
    <row r="37" spans="1:20" ht="15">
      <c r="A37" s="222"/>
      <c r="B37" s="223" t="s">
        <v>59</v>
      </c>
      <c r="C37" s="66">
        <v>14598322.9</v>
      </c>
      <c r="D37" s="56">
        <v>5126498.59</v>
      </c>
      <c r="E37" s="204">
        <f t="shared" si="4"/>
        <v>19724821.490000002</v>
      </c>
      <c r="F37" s="43">
        <v>6462412.88</v>
      </c>
      <c r="G37" s="70"/>
      <c r="H37" s="42">
        <v>1798877.76</v>
      </c>
      <c r="I37" s="71"/>
      <c r="J37" s="42"/>
      <c r="K37" s="69">
        <v>876211.24</v>
      </c>
      <c r="L37" s="71">
        <v>0</v>
      </c>
      <c r="M37" s="46">
        <v>890000</v>
      </c>
      <c r="N37" s="42">
        <v>577331.72</v>
      </c>
      <c r="O37" s="42">
        <v>637099.48</v>
      </c>
      <c r="P37" s="46">
        <v>8482888.41</v>
      </c>
      <c r="Q37" s="224">
        <f t="shared" si="3"/>
        <v>19724821.490000002</v>
      </c>
      <c r="R37" s="415"/>
      <c r="T37" s="194"/>
    </row>
    <row r="38" spans="1:20" ht="15">
      <c r="A38" s="222"/>
      <c r="B38" s="248" t="s">
        <v>32</v>
      </c>
      <c r="C38" s="43">
        <v>23041.01</v>
      </c>
      <c r="D38" s="42">
        <v>210714.76</v>
      </c>
      <c r="E38" s="204">
        <f>SUM(C38:D38)</f>
        <v>233755.77000000002</v>
      </c>
      <c r="F38" s="43">
        <v>209269.8</v>
      </c>
      <c r="G38" s="70"/>
      <c r="H38" s="71"/>
      <c r="I38" s="42"/>
      <c r="J38" s="42">
        <v>-112209.59</v>
      </c>
      <c r="K38" s="69">
        <v>-71663.95</v>
      </c>
      <c r="L38" s="71"/>
      <c r="M38" s="46">
        <v>0</v>
      </c>
      <c r="N38" s="42">
        <v>127916.68</v>
      </c>
      <c r="O38" s="42">
        <v>80442.83</v>
      </c>
      <c r="P38" s="42">
        <v>0</v>
      </c>
      <c r="Q38" s="224">
        <f>SUM(F38:P38)</f>
        <v>233755.77000000002</v>
      </c>
      <c r="R38" s="415"/>
      <c r="T38" s="194"/>
    </row>
    <row r="39" spans="1:20" ht="15">
      <c r="A39" s="222"/>
      <c r="B39" s="206" t="s">
        <v>70</v>
      </c>
      <c r="C39" s="43"/>
      <c r="D39" s="42">
        <v>47916.68</v>
      </c>
      <c r="E39" s="204">
        <f t="shared" si="4"/>
        <v>47916.68</v>
      </c>
      <c r="F39" s="43"/>
      <c r="G39" s="70"/>
      <c r="H39" s="71"/>
      <c r="I39" s="42"/>
      <c r="J39" s="42"/>
      <c r="K39" s="69"/>
      <c r="L39" s="69"/>
      <c r="M39" s="46"/>
      <c r="N39" s="42">
        <v>47916.68</v>
      </c>
      <c r="O39" s="42"/>
      <c r="P39" s="42"/>
      <c r="Q39" s="224">
        <f t="shared" si="3"/>
        <v>47916.68</v>
      </c>
      <c r="R39" s="415"/>
      <c r="T39" s="194"/>
    </row>
    <row r="40" spans="1:20" ht="15">
      <c r="A40" s="298">
        <v>15</v>
      </c>
      <c r="B40" s="299" t="s">
        <v>71</v>
      </c>
      <c r="C40" s="300">
        <v>974050.08</v>
      </c>
      <c r="D40" s="301">
        <v>1046108.82</v>
      </c>
      <c r="E40" s="302">
        <f t="shared" si="4"/>
        <v>2020158.9</v>
      </c>
      <c r="F40" s="303">
        <v>1084851.58</v>
      </c>
      <c r="G40" s="304">
        <v>31185.54</v>
      </c>
      <c r="H40" s="305">
        <v>6000</v>
      </c>
      <c r="I40" s="306">
        <v>0</v>
      </c>
      <c r="J40" s="305">
        <v>206525.01</v>
      </c>
      <c r="K40" s="305">
        <v>264361.06</v>
      </c>
      <c r="L40" s="306"/>
      <c r="M40" s="306"/>
      <c r="N40" s="306"/>
      <c r="O40" s="305">
        <v>244627.04</v>
      </c>
      <c r="P40" s="305">
        <v>182608.67</v>
      </c>
      <c r="Q40" s="307">
        <f t="shared" si="3"/>
        <v>2020158.9000000001</v>
      </c>
      <c r="R40" s="415"/>
      <c r="T40" s="194"/>
    </row>
    <row r="41" spans="1:20" ht="15">
      <c r="A41" s="308">
        <v>16</v>
      </c>
      <c r="B41" s="309" t="s">
        <v>77</v>
      </c>
      <c r="C41" s="310">
        <v>1756782.77</v>
      </c>
      <c r="D41" s="310">
        <v>5361348.26</v>
      </c>
      <c r="E41" s="311">
        <f t="shared" si="4"/>
        <v>7118131.029999999</v>
      </c>
      <c r="F41" s="312">
        <v>2994001.82</v>
      </c>
      <c r="G41" s="313">
        <v>0</v>
      </c>
      <c r="H41" s="314">
        <v>150759.38</v>
      </c>
      <c r="I41" s="313">
        <v>0</v>
      </c>
      <c r="J41" s="313">
        <v>0</v>
      </c>
      <c r="K41" s="314">
        <v>1136877.69</v>
      </c>
      <c r="L41" s="313">
        <v>0</v>
      </c>
      <c r="M41" s="313">
        <v>0</v>
      </c>
      <c r="N41" s="313">
        <v>0</v>
      </c>
      <c r="O41" s="314">
        <v>202930.9</v>
      </c>
      <c r="P41" s="314">
        <v>2633561.24</v>
      </c>
      <c r="Q41" s="315">
        <f t="shared" si="3"/>
        <v>7118131.03</v>
      </c>
      <c r="R41" s="415"/>
      <c r="T41" s="194"/>
    </row>
    <row r="42" spans="1:20" ht="15">
      <c r="A42" s="316">
        <v>17</v>
      </c>
      <c r="B42" s="317" t="s">
        <v>78</v>
      </c>
      <c r="C42" s="318">
        <v>660172.79</v>
      </c>
      <c r="D42" s="319">
        <v>1554656.57</v>
      </c>
      <c r="E42" s="320">
        <f t="shared" si="4"/>
        <v>2214829.3600000003</v>
      </c>
      <c r="F42" s="321">
        <v>1677929.61</v>
      </c>
      <c r="G42" s="322">
        <v>0</v>
      </c>
      <c r="H42" s="323">
        <v>0</v>
      </c>
      <c r="I42" s="322">
        <v>0</v>
      </c>
      <c r="J42" s="322">
        <v>188932.99</v>
      </c>
      <c r="K42" s="322">
        <v>132283.67</v>
      </c>
      <c r="L42" s="322">
        <v>0</v>
      </c>
      <c r="M42" s="322">
        <v>9494.45</v>
      </c>
      <c r="N42" s="324">
        <v>10000</v>
      </c>
      <c r="O42" s="324">
        <v>146708.33</v>
      </c>
      <c r="P42" s="324">
        <v>49480.31</v>
      </c>
      <c r="Q42" s="325">
        <f t="shared" si="3"/>
        <v>2214829.36</v>
      </c>
      <c r="R42" s="415"/>
      <c r="T42" s="194"/>
    </row>
    <row r="43" spans="1:20" ht="15.75" thickBot="1">
      <c r="A43" s="326">
        <v>18</v>
      </c>
      <c r="B43" s="327" t="s">
        <v>79</v>
      </c>
      <c r="C43" s="328">
        <v>188350.99</v>
      </c>
      <c r="D43" s="329">
        <v>706853.69</v>
      </c>
      <c r="E43" s="330">
        <f t="shared" si="4"/>
        <v>895204.6799999999</v>
      </c>
      <c r="F43" s="331">
        <v>32655.92</v>
      </c>
      <c r="G43" s="332">
        <v>0</v>
      </c>
      <c r="H43" s="332">
        <v>0</v>
      </c>
      <c r="I43" s="333">
        <v>6289.53</v>
      </c>
      <c r="J43" s="334">
        <v>56775.72</v>
      </c>
      <c r="K43" s="333">
        <v>128467.65</v>
      </c>
      <c r="L43" s="334">
        <v>0</v>
      </c>
      <c r="M43" s="334"/>
      <c r="N43" s="334"/>
      <c r="O43" s="333">
        <v>671015.86</v>
      </c>
      <c r="P43" s="333"/>
      <c r="Q43" s="335">
        <f t="shared" si="3"/>
        <v>895204.6799999999</v>
      </c>
      <c r="R43" s="415"/>
      <c r="T43" s="194"/>
    </row>
    <row r="44" spans="1:20" s="337" customFormat="1" ht="25.5" customHeight="1" thickBot="1">
      <c r="A44" s="447" t="s">
        <v>60</v>
      </c>
      <c r="B44" s="448"/>
      <c r="C44" s="336">
        <f aca="true" t="shared" si="9" ref="C44:Q44">C6+C12+C13+C14+C20+C21+C22+C26+C27+C32+C33+C34+C35+C36+C40+C41+C42+C43</f>
        <v>79004946.26999998</v>
      </c>
      <c r="D44" s="336">
        <f t="shared" si="9"/>
        <v>61323341.54</v>
      </c>
      <c r="E44" s="336">
        <f t="shared" si="9"/>
        <v>140328287.81</v>
      </c>
      <c r="F44" s="336">
        <f t="shared" si="9"/>
        <v>49502399.23</v>
      </c>
      <c r="G44" s="336">
        <f t="shared" si="9"/>
        <v>1237850.19</v>
      </c>
      <c r="H44" s="336">
        <f t="shared" si="9"/>
        <v>10356604.370000003</v>
      </c>
      <c r="I44" s="336">
        <f t="shared" si="9"/>
        <v>566320.1</v>
      </c>
      <c r="J44" s="336">
        <f t="shared" si="9"/>
        <v>717273.43</v>
      </c>
      <c r="K44" s="336">
        <f t="shared" si="9"/>
        <v>21191675.81</v>
      </c>
      <c r="L44" s="336">
        <f t="shared" si="9"/>
        <v>0</v>
      </c>
      <c r="M44" s="336">
        <f t="shared" si="9"/>
        <v>957094.45</v>
      </c>
      <c r="N44" s="336">
        <f t="shared" si="9"/>
        <v>5195980.029999999</v>
      </c>
      <c r="O44" s="336">
        <f t="shared" si="9"/>
        <v>11870277.370000001</v>
      </c>
      <c r="P44" s="336">
        <f t="shared" si="9"/>
        <v>38732812.830000006</v>
      </c>
      <c r="Q44" s="336">
        <f t="shared" si="9"/>
        <v>140328287.80999997</v>
      </c>
      <c r="R44" s="415"/>
      <c r="T44" s="194"/>
    </row>
    <row r="45" ht="13.5" customHeight="1"/>
    <row r="46" ht="14.25" customHeight="1"/>
    <row r="47" spans="1:5" ht="14.25">
      <c r="A47" s="168" t="s">
        <v>89</v>
      </c>
      <c r="B47" s="20"/>
      <c r="C47" s="17"/>
      <c r="D47" s="17"/>
      <c r="E47" s="39"/>
    </row>
    <row r="48" spans="1:14" ht="16.5" customHeight="1">
      <c r="A48" s="168"/>
      <c r="B48" s="17"/>
      <c r="C48" s="17"/>
      <c r="D48" s="39"/>
      <c r="E48" s="39"/>
      <c r="H48" s="14"/>
      <c r="I48" s="14"/>
      <c r="K48" s="165"/>
      <c r="L48" s="165"/>
      <c r="M48" s="165"/>
      <c r="N48" s="19"/>
    </row>
    <row r="49" spans="1:17" ht="30" customHeight="1">
      <c r="A49" s="21"/>
      <c r="B49" s="22"/>
      <c r="C49" s="23"/>
      <c r="D49" s="23"/>
      <c r="E49" s="437"/>
      <c r="F49" s="437"/>
      <c r="G49" s="14"/>
      <c r="H49" s="14"/>
      <c r="I49" s="14"/>
      <c r="J49" s="24"/>
      <c r="K49" s="338"/>
      <c r="L49" s="338"/>
      <c r="M49" s="338"/>
      <c r="N49" s="339"/>
      <c r="O49" s="439"/>
      <c r="P49" s="439"/>
      <c r="Q49" s="19"/>
    </row>
    <row r="50" spans="1:16" ht="30" customHeight="1">
      <c r="A50" s="21"/>
      <c r="B50" s="22"/>
      <c r="C50" s="23"/>
      <c r="D50" s="23"/>
      <c r="E50" s="437"/>
      <c r="F50" s="437"/>
      <c r="G50" s="14"/>
      <c r="H50" s="14"/>
      <c r="I50" s="14"/>
      <c r="J50" s="24"/>
      <c r="K50" s="338"/>
      <c r="L50" s="338"/>
      <c r="M50" s="338"/>
      <c r="N50" s="339"/>
      <c r="O50" s="24"/>
      <c r="P50" s="24"/>
    </row>
    <row r="51" spans="1:16" ht="30" customHeight="1">
      <c r="A51" s="21"/>
      <c r="B51" s="22"/>
      <c r="C51" s="23"/>
      <c r="D51" s="23"/>
      <c r="E51" s="437"/>
      <c r="F51" s="437"/>
      <c r="G51" s="438"/>
      <c r="H51" s="438"/>
      <c r="I51" s="26"/>
      <c r="J51" s="24"/>
      <c r="K51" s="338"/>
      <c r="L51" s="338"/>
      <c r="M51" s="338"/>
      <c r="N51" s="339"/>
      <c r="O51" s="24"/>
      <c r="P51" s="24"/>
    </row>
    <row r="52" spans="1:16" ht="30" customHeight="1">
      <c r="A52" s="21"/>
      <c r="B52" s="22"/>
      <c r="C52" s="23"/>
      <c r="D52" s="23"/>
      <c r="E52" s="23"/>
      <c r="F52" s="28"/>
      <c r="G52" s="27"/>
      <c r="H52" s="27"/>
      <c r="I52" s="27"/>
      <c r="J52" s="24"/>
      <c r="K52" s="338"/>
      <c r="L52" s="338"/>
      <c r="M52" s="338"/>
      <c r="N52" s="339"/>
      <c r="O52" s="439"/>
      <c r="P52" s="439"/>
    </row>
    <row r="53" spans="1:14" ht="30" customHeight="1">
      <c r="A53" s="15"/>
      <c r="B53" s="22"/>
      <c r="C53" s="23"/>
      <c r="D53" s="23"/>
      <c r="E53" s="437"/>
      <c r="F53" s="437"/>
      <c r="G53" s="438"/>
      <c r="H53" s="438"/>
      <c r="I53" s="438"/>
      <c r="K53" s="165"/>
      <c r="L53" s="165"/>
      <c r="M53" s="165"/>
      <c r="N53" s="19"/>
    </row>
    <row r="54" spans="1:9" ht="30" customHeight="1">
      <c r="A54" s="15"/>
      <c r="B54" s="29"/>
      <c r="C54" s="28"/>
      <c r="D54" s="28"/>
      <c r="E54" s="437"/>
      <c r="F54" s="437"/>
      <c r="G54" s="438"/>
      <c r="H54" s="438"/>
      <c r="I54" s="25"/>
    </row>
    <row r="55" spans="1:9" ht="30" customHeight="1">
      <c r="A55" s="15"/>
      <c r="B55" s="30"/>
      <c r="C55" s="28"/>
      <c r="D55" s="28"/>
      <c r="E55" s="437"/>
      <c r="F55" s="437"/>
      <c r="G55" s="14"/>
      <c r="H55" s="14"/>
      <c r="I55" s="14"/>
    </row>
    <row r="56" spans="1:6" ht="15">
      <c r="A56" s="21"/>
      <c r="B56" s="16"/>
      <c r="C56" s="17"/>
      <c r="D56" s="17"/>
      <c r="E56" s="437"/>
      <c r="F56" s="437"/>
    </row>
  </sheetData>
  <sheetProtection/>
  <mergeCells count="17">
    <mergeCell ref="E55:F55"/>
    <mergeCell ref="E56:F56"/>
    <mergeCell ref="E53:F53"/>
    <mergeCell ref="A4:A5"/>
    <mergeCell ref="B4:B5"/>
    <mergeCell ref="C4:E4"/>
    <mergeCell ref="F4:Q4"/>
    <mergeCell ref="A44:B44"/>
    <mergeCell ref="E49:F49"/>
    <mergeCell ref="O49:P49"/>
    <mergeCell ref="E50:F50"/>
    <mergeCell ref="G51:H51"/>
    <mergeCell ref="O52:P52"/>
    <mergeCell ref="G53:I53"/>
    <mergeCell ref="E54:F54"/>
    <mergeCell ref="G54:H54"/>
    <mergeCell ref="E51:F51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view="pageBreakPreview" zoomScaleSheetLayoutView="100" zoomScalePageLayoutView="0" workbookViewId="0" topLeftCell="A30">
      <pane xSplit="2" topLeftCell="AA1" activePane="topRight" state="frozen"/>
      <selection pane="topLeft" activeCell="A1" sqref="A1"/>
      <selection pane="topRight" activeCell="AD49" sqref="AD49"/>
    </sheetView>
  </sheetViews>
  <sheetFormatPr defaultColWidth="19.875" defaultRowHeight="12.75"/>
  <cols>
    <col min="1" max="1" width="6.875" style="1" customWidth="1"/>
    <col min="2" max="2" width="41.75390625" style="3" customWidth="1"/>
    <col min="3" max="3" width="19.875" style="1" customWidth="1"/>
    <col min="4" max="4" width="14.25390625" style="1" customWidth="1"/>
    <col min="5" max="5" width="17.00390625" style="1" customWidth="1"/>
    <col min="6" max="6" width="15.25390625" style="1" customWidth="1"/>
    <col min="7" max="7" width="15.75390625" style="1" customWidth="1"/>
    <col min="8" max="8" width="17.00390625" style="1" customWidth="1"/>
    <col min="9" max="10" width="16.25390625" style="1" customWidth="1"/>
    <col min="11" max="11" width="15.25390625" style="1" customWidth="1"/>
    <col min="12" max="12" width="16.00390625" style="1" customWidth="1"/>
    <col min="13" max="13" width="17.00390625" style="1" customWidth="1"/>
    <col min="14" max="14" width="15.875" style="1" customWidth="1"/>
    <col min="15" max="15" width="16.875" style="1" customWidth="1"/>
    <col min="16" max="16" width="16.625" style="1" customWidth="1"/>
    <col min="17" max="17" width="16.25390625" style="1" customWidth="1"/>
    <col min="18" max="18" width="15.25390625" style="1" customWidth="1"/>
    <col min="19" max="19" width="16.25390625" style="1" customWidth="1"/>
    <col min="20" max="20" width="15.00390625" style="1" customWidth="1"/>
    <col min="21" max="21" width="15.875" style="1" customWidth="1"/>
    <col min="22" max="22" width="14.75390625" style="1" customWidth="1"/>
    <col min="23" max="23" width="14.875" style="1" customWidth="1"/>
    <col min="24" max="24" width="16.25390625" style="1" customWidth="1"/>
    <col min="25" max="25" width="14.00390625" style="1" customWidth="1"/>
    <col min="26" max="26" width="15.75390625" style="1" customWidth="1"/>
    <col min="27" max="29" width="16.00390625" style="1" customWidth="1"/>
    <col min="30" max="30" width="15.875" style="1" customWidth="1"/>
    <col min="31" max="31" width="16.75390625" style="1" customWidth="1"/>
    <col min="32" max="32" width="18.00390625" style="1" customWidth="1"/>
    <col min="33" max="33" width="19.875" style="1" hidden="1" customWidth="1"/>
    <col min="34" max="34" width="19.875" style="1" customWidth="1"/>
    <col min="35" max="35" width="19.875" style="2" customWidth="1"/>
    <col min="36" max="16384" width="19.875" style="1" customWidth="1"/>
  </cols>
  <sheetData>
    <row r="1" spans="2:30" ht="23.25" customHeight="1">
      <c r="B1" s="84"/>
      <c r="D1" s="85" t="s">
        <v>81</v>
      </c>
      <c r="E1" s="85"/>
      <c r="F1" s="85"/>
      <c r="G1" s="85"/>
      <c r="H1" s="85"/>
      <c r="I1" s="85"/>
      <c r="AD1" s="4"/>
    </row>
    <row r="2" spans="2:31" ht="20.25">
      <c r="B2" s="84"/>
      <c r="D2" s="85" t="s">
        <v>90</v>
      </c>
      <c r="E2" s="85"/>
      <c r="F2" s="85"/>
      <c r="G2" s="85"/>
      <c r="H2" s="85"/>
      <c r="I2" s="85"/>
      <c r="AE2" s="340"/>
    </row>
    <row r="3" spans="2:31" ht="18">
      <c r="B3" s="84"/>
      <c r="D3" s="81"/>
      <c r="E3" s="81"/>
      <c r="F3" s="81"/>
      <c r="G3" s="81"/>
      <c r="AE3" s="340"/>
    </row>
    <row r="4" spans="2:31" ht="18.75" thickBot="1">
      <c r="B4" s="83"/>
      <c r="D4" s="81"/>
      <c r="E4" s="81"/>
      <c r="F4" s="81"/>
      <c r="G4" s="81"/>
      <c r="AE4" s="340" t="s">
        <v>0</v>
      </c>
    </row>
    <row r="5" spans="1:35" s="7" customFormat="1" ht="36" customHeight="1">
      <c r="A5" s="440" t="s">
        <v>1</v>
      </c>
      <c r="B5" s="442" t="s">
        <v>2</v>
      </c>
      <c r="C5" s="461" t="s">
        <v>50</v>
      </c>
      <c r="D5" s="462"/>
      <c r="E5" s="462"/>
      <c r="F5" s="462"/>
      <c r="G5" s="462"/>
      <c r="H5" s="462"/>
      <c r="I5" s="462"/>
      <c r="J5" s="462"/>
      <c r="K5" s="462"/>
      <c r="L5" s="466"/>
      <c r="M5" s="461" t="s">
        <v>3</v>
      </c>
      <c r="N5" s="462"/>
      <c r="O5" s="462"/>
      <c r="P5" s="462"/>
      <c r="Q5" s="462"/>
      <c r="R5" s="462"/>
      <c r="S5" s="466"/>
      <c r="T5" s="461" t="s">
        <v>4</v>
      </c>
      <c r="U5" s="462"/>
      <c r="V5" s="462"/>
      <c r="W5" s="462"/>
      <c r="X5" s="462"/>
      <c r="Y5" s="462"/>
      <c r="Z5" s="462"/>
      <c r="AA5" s="463" t="s">
        <v>5</v>
      </c>
      <c r="AB5" s="470" t="s">
        <v>6</v>
      </c>
      <c r="AC5" s="470" t="s">
        <v>7</v>
      </c>
      <c r="AD5" s="450" t="s">
        <v>8</v>
      </c>
      <c r="AE5" s="451"/>
      <c r="AF5" s="5"/>
      <c r="AG5" s="5"/>
      <c r="AH5" s="5"/>
      <c r="AI5" s="6"/>
    </row>
    <row r="6" spans="1:35" s="9" customFormat="1" ht="23.25" customHeight="1">
      <c r="A6" s="454"/>
      <c r="B6" s="458"/>
      <c r="C6" s="454" t="s">
        <v>54</v>
      </c>
      <c r="D6" s="455" t="s">
        <v>9</v>
      </c>
      <c r="E6" s="455"/>
      <c r="F6" s="455"/>
      <c r="G6" s="455"/>
      <c r="H6" s="456" t="s">
        <v>55</v>
      </c>
      <c r="I6" s="455" t="s">
        <v>9</v>
      </c>
      <c r="J6" s="458"/>
      <c r="K6" s="458"/>
      <c r="L6" s="459" t="s">
        <v>56</v>
      </c>
      <c r="M6" s="454" t="s">
        <v>10</v>
      </c>
      <c r="N6" s="455" t="s">
        <v>11</v>
      </c>
      <c r="O6" s="455"/>
      <c r="P6" s="455" t="s">
        <v>12</v>
      </c>
      <c r="Q6" s="455" t="s">
        <v>13</v>
      </c>
      <c r="R6" s="455"/>
      <c r="S6" s="467" t="s">
        <v>14</v>
      </c>
      <c r="T6" s="473" t="s">
        <v>84</v>
      </c>
      <c r="U6" s="455" t="s">
        <v>15</v>
      </c>
      <c r="V6" s="455"/>
      <c r="W6" s="455" t="s">
        <v>16</v>
      </c>
      <c r="X6" s="455" t="s">
        <v>17</v>
      </c>
      <c r="Y6" s="455"/>
      <c r="Z6" s="455" t="s">
        <v>18</v>
      </c>
      <c r="AA6" s="464"/>
      <c r="AB6" s="471"/>
      <c r="AC6" s="471"/>
      <c r="AD6" s="452"/>
      <c r="AE6" s="453"/>
      <c r="AF6" s="5"/>
      <c r="AG6" s="5"/>
      <c r="AH6" s="5"/>
      <c r="AI6" s="8"/>
    </row>
    <row r="7" spans="1:36" s="9" customFormat="1" ht="72.75" customHeight="1" thickBot="1">
      <c r="A7" s="441"/>
      <c r="B7" s="443"/>
      <c r="C7" s="441"/>
      <c r="D7" s="36" t="s">
        <v>19</v>
      </c>
      <c r="E7" s="60" t="s">
        <v>20</v>
      </c>
      <c r="F7" s="60" t="s">
        <v>21</v>
      </c>
      <c r="G7" s="60" t="s">
        <v>86</v>
      </c>
      <c r="H7" s="457"/>
      <c r="I7" s="36" t="s">
        <v>20</v>
      </c>
      <c r="J7" s="59" t="s">
        <v>21</v>
      </c>
      <c r="K7" s="60" t="s">
        <v>86</v>
      </c>
      <c r="L7" s="460"/>
      <c r="M7" s="441"/>
      <c r="N7" s="36" t="s">
        <v>22</v>
      </c>
      <c r="O7" s="36" t="s">
        <v>23</v>
      </c>
      <c r="P7" s="469"/>
      <c r="Q7" s="36" t="s">
        <v>87</v>
      </c>
      <c r="R7" s="36" t="s">
        <v>24</v>
      </c>
      <c r="S7" s="468"/>
      <c r="T7" s="474"/>
      <c r="U7" s="36" t="s">
        <v>25</v>
      </c>
      <c r="V7" s="36" t="s">
        <v>26</v>
      </c>
      <c r="W7" s="469"/>
      <c r="X7" s="36" t="s">
        <v>25</v>
      </c>
      <c r="Y7" s="36" t="s">
        <v>26</v>
      </c>
      <c r="Z7" s="469"/>
      <c r="AA7" s="465"/>
      <c r="AB7" s="472"/>
      <c r="AC7" s="472"/>
      <c r="AD7" s="341" t="s">
        <v>27</v>
      </c>
      <c r="AE7" s="342" t="s">
        <v>28</v>
      </c>
      <c r="AF7" s="5"/>
      <c r="AG7" s="5"/>
      <c r="AH7" s="5"/>
      <c r="AI7" s="8"/>
      <c r="AJ7" s="146"/>
    </row>
    <row r="8" spans="1:35" s="194" customFormat="1" ht="15">
      <c r="A8" s="344">
        <v>1</v>
      </c>
      <c r="B8" s="345" t="s">
        <v>66</v>
      </c>
      <c r="C8" s="121">
        <f aca="true" t="shared" si="0" ref="C8:C45">SUM(D8:G8)</f>
        <v>17337557.3</v>
      </c>
      <c r="D8" s="346">
        <f>D9+D10+D11+D12-D13</f>
        <v>2360379.48</v>
      </c>
      <c r="E8" s="346">
        <f>E9+E10+E11+E12-E13</f>
        <v>8849707.16</v>
      </c>
      <c r="F8" s="346">
        <f>F9+F10+F11+F12-F13</f>
        <v>6100757.32</v>
      </c>
      <c r="G8" s="346">
        <f>G9+G10+G11+G12-G13</f>
        <v>26713.34</v>
      </c>
      <c r="H8" s="119">
        <f aca="true" t="shared" si="1" ref="H8:H45">SUM(I8:K8)</f>
        <v>14574534.14</v>
      </c>
      <c r="I8" s="346">
        <f>I9+I10+I11+I12-I13</f>
        <v>9327890.94</v>
      </c>
      <c r="J8" s="346">
        <f>J9+J10+J11+J12-J13</f>
        <v>5095326.739999999</v>
      </c>
      <c r="K8" s="346">
        <f>K9+K10+K11+K12-K13</f>
        <v>151316.46</v>
      </c>
      <c r="L8" s="120">
        <f aca="true" t="shared" si="2" ref="L8:L45">C8-H8</f>
        <v>2763023.16</v>
      </c>
      <c r="M8" s="121">
        <f aca="true" t="shared" si="3" ref="M8:M45">N8+O8</f>
        <v>4784126.389999999</v>
      </c>
      <c r="N8" s="346">
        <f>N9+N10+N11+N12-N13</f>
        <v>4740062.079999999</v>
      </c>
      <c r="O8" s="346">
        <f>O9+O10+O11+O12-O13</f>
        <v>44064.31</v>
      </c>
      <c r="P8" s="119">
        <f aca="true" t="shared" si="4" ref="P8:P45">Q8+R8</f>
        <v>3457752.93</v>
      </c>
      <c r="Q8" s="346">
        <f>Q9+Q10+Q11+Q12-Q13</f>
        <v>3427028.99</v>
      </c>
      <c r="R8" s="346">
        <f>R9+R10+R11+R12-R13</f>
        <v>30723.94</v>
      </c>
      <c r="S8" s="120">
        <f aca="true" t="shared" si="5" ref="S8:S45">M8-P8</f>
        <v>1326373.4599999986</v>
      </c>
      <c r="T8" s="346">
        <f>T9+T10+T11+T12-T13</f>
        <v>2862463.6700000004</v>
      </c>
      <c r="U8" s="346">
        <f>U9+U10+U11+U12-U13</f>
        <v>2180190.54</v>
      </c>
      <c r="V8" s="346">
        <f>V9+V10+V11+V12-V13</f>
        <v>383984.77999999997</v>
      </c>
      <c r="W8" s="119">
        <f aca="true" t="shared" si="6" ref="W8:W45">U8-V8</f>
        <v>1796205.76</v>
      </c>
      <c r="X8" s="346">
        <f>X9+X10+X11+X12-X13</f>
        <v>181036.3</v>
      </c>
      <c r="Y8" s="346">
        <f>Y9+Y10+Y11+Y12-Y13</f>
        <v>61780.869999999995</v>
      </c>
      <c r="Z8" s="119">
        <f aca="true" t="shared" si="7" ref="Z8:Z45">X8-Y8</f>
        <v>119255.43</v>
      </c>
      <c r="AA8" s="121">
        <f aca="true" t="shared" si="8" ref="AA8:AA45">L8+S8-T8+W8+Z8</f>
        <v>3142394.1399999983</v>
      </c>
      <c r="AB8" s="346">
        <f>AB9+AB10+AB11+AB12-AB13</f>
        <v>3619</v>
      </c>
      <c r="AC8" s="122">
        <f aca="true" t="shared" si="9" ref="AC8:AC45">AA8-AB8</f>
        <v>3138775.1399999983</v>
      </c>
      <c r="AD8" s="346">
        <f>AD9+AD10+AD11+AD12-AD13-AE10</f>
        <v>3138775.14</v>
      </c>
      <c r="AE8" s="423"/>
      <c r="AF8" s="424"/>
      <c r="AG8" s="343"/>
      <c r="AH8" s="343"/>
      <c r="AI8" s="10"/>
    </row>
    <row r="9" spans="1:34" ht="14.25" customHeight="1">
      <c r="A9" s="202"/>
      <c r="B9" s="347" t="s">
        <v>29</v>
      </c>
      <c r="C9" s="47">
        <f t="shared" si="0"/>
        <v>17169178.3</v>
      </c>
      <c r="D9" s="425">
        <v>2360379.48</v>
      </c>
      <c r="E9" s="425">
        <v>8827501.16</v>
      </c>
      <c r="F9" s="425">
        <v>5954584.32</v>
      </c>
      <c r="G9" s="425">
        <v>26713.34</v>
      </c>
      <c r="H9" s="57">
        <f>SUM(I9:K9)</f>
        <v>14606257.46</v>
      </c>
      <c r="I9" s="426">
        <v>9310035.17</v>
      </c>
      <c r="J9" s="427">
        <v>5136925.61</v>
      </c>
      <c r="K9" s="427">
        <v>159296.68</v>
      </c>
      <c r="L9" s="428">
        <f>C9-H9</f>
        <v>2562920.84</v>
      </c>
      <c r="M9" s="429">
        <f>N9+O9</f>
        <v>472794.52999999997</v>
      </c>
      <c r="N9" s="426">
        <v>471955.98</v>
      </c>
      <c r="O9" s="426">
        <v>838.55</v>
      </c>
      <c r="P9" s="57">
        <f>Q9+R9</f>
        <v>276221.45</v>
      </c>
      <c r="Q9" s="426">
        <v>276221.45</v>
      </c>
      <c r="R9" s="426"/>
      <c r="S9" s="357">
        <f>M9-P9</f>
        <v>196573.07999999996</v>
      </c>
      <c r="T9" s="426">
        <v>1671533.57</v>
      </c>
      <c r="U9" s="426">
        <v>2132566.04</v>
      </c>
      <c r="V9" s="426">
        <v>354525.46</v>
      </c>
      <c r="W9" s="430">
        <f>U9-V9</f>
        <v>1778040.58</v>
      </c>
      <c r="X9" s="426">
        <v>179139.34</v>
      </c>
      <c r="Y9" s="426">
        <v>46564.57</v>
      </c>
      <c r="Z9" s="430">
        <f>X9-Y9</f>
        <v>132574.77</v>
      </c>
      <c r="AA9" s="429">
        <f>L9+S9-T9+W9+Z9</f>
        <v>2998575.6999999997</v>
      </c>
      <c r="AB9" s="426">
        <v>1639</v>
      </c>
      <c r="AC9" s="431">
        <f>AA9-AB9</f>
        <v>2996936.6999999997</v>
      </c>
      <c r="AD9" s="426">
        <v>2996936.7</v>
      </c>
      <c r="AE9" s="50"/>
      <c r="AF9" s="11"/>
      <c r="AG9" s="11"/>
      <c r="AH9" s="11"/>
    </row>
    <row r="10" spans="1:34" ht="14.25" customHeight="1">
      <c r="A10" s="202"/>
      <c r="B10" s="193" t="s">
        <v>49</v>
      </c>
      <c r="C10" s="47">
        <f t="shared" si="0"/>
        <v>0</v>
      </c>
      <c r="D10" s="48">
        <v>0</v>
      </c>
      <c r="E10" s="48">
        <v>0</v>
      </c>
      <c r="F10" s="48">
        <v>0</v>
      </c>
      <c r="G10" s="48">
        <v>0</v>
      </c>
      <c r="H10" s="57">
        <f t="shared" si="1"/>
        <v>90103.26</v>
      </c>
      <c r="I10" s="48">
        <v>0</v>
      </c>
      <c r="J10" s="49">
        <v>90103.26</v>
      </c>
      <c r="K10" s="49">
        <v>0</v>
      </c>
      <c r="L10" s="50">
        <f t="shared" si="2"/>
        <v>-90103.26</v>
      </c>
      <c r="M10" s="47">
        <f>N10+O10</f>
        <v>1248173.6099999999</v>
      </c>
      <c r="N10" s="48">
        <v>1205288.98</v>
      </c>
      <c r="O10" s="48">
        <v>42884.63</v>
      </c>
      <c r="P10" s="48">
        <f>Q10+R10</f>
        <v>1283584.7100000002</v>
      </c>
      <c r="Q10" s="48">
        <f>1252041.09+1154.87</f>
        <v>1253195.9600000002</v>
      </c>
      <c r="R10" s="48">
        <v>30388.75</v>
      </c>
      <c r="S10" s="50">
        <f>M10-P10</f>
        <v>-35411.100000000326</v>
      </c>
      <c r="T10" s="58">
        <v>92023.31</v>
      </c>
      <c r="U10" s="48">
        <v>48004.81</v>
      </c>
      <c r="V10" s="48">
        <v>12621.17</v>
      </c>
      <c r="W10" s="52">
        <f t="shared" si="6"/>
        <v>35383.64</v>
      </c>
      <c r="X10" s="57">
        <v>0</v>
      </c>
      <c r="Y10" s="57">
        <v>2661.58</v>
      </c>
      <c r="Z10" s="52">
        <f>X10-Y10</f>
        <v>-2661.58</v>
      </c>
      <c r="AA10" s="53">
        <f t="shared" si="8"/>
        <v>-184815.6100000003</v>
      </c>
      <c r="AB10" s="54">
        <v>1904</v>
      </c>
      <c r="AC10" s="54">
        <f t="shared" si="9"/>
        <v>-186719.6100000003</v>
      </c>
      <c r="AD10" s="48"/>
      <c r="AE10" s="348">
        <v>186719.61</v>
      </c>
      <c r="AF10" s="11"/>
      <c r="AG10" s="11"/>
      <c r="AH10" s="11"/>
    </row>
    <row r="11" spans="1:34" ht="14.25" customHeight="1">
      <c r="A11" s="202"/>
      <c r="B11" s="205" t="s">
        <v>33</v>
      </c>
      <c r="C11" s="47">
        <f t="shared" si="0"/>
        <v>0</v>
      </c>
      <c r="D11" s="48">
        <v>0</v>
      </c>
      <c r="E11" s="48">
        <v>0</v>
      </c>
      <c r="F11" s="48">
        <v>0</v>
      </c>
      <c r="G11" s="48">
        <v>0</v>
      </c>
      <c r="H11" s="57">
        <f t="shared" si="1"/>
        <v>0</v>
      </c>
      <c r="I11" s="48">
        <v>0</v>
      </c>
      <c r="J11" s="49">
        <v>0</v>
      </c>
      <c r="K11" s="49">
        <v>0</v>
      </c>
      <c r="L11" s="50">
        <f t="shared" si="2"/>
        <v>0</v>
      </c>
      <c r="M11" s="47">
        <f>N11+O11</f>
        <v>3221930.91</v>
      </c>
      <c r="N11" s="48">
        <v>3221229.81</v>
      </c>
      <c r="O11" s="48">
        <v>701.1</v>
      </c>
      <c r="P11" s="48">
        <f>Q11+R11</f>
        <v>1907513.97</v>
      </c>
      <c r="Q11" s="48">
        <v>1906818.81</v>
      </c>
      <c r="R11" s="48">
        <v>695.16</v>
      </c>
      <c r="S11" s="50">
        <f>M11-P11</f>
        <v>1314416.9400000002</v>
      </c>
      <c r="T11" s="58">
        <v>1154357.3</v>
      </c>
      <c r="U11" s="48">
        <v>48507.26</v>
      </c>
      <c r="V11" s="48">
        <v>17068.55</v>
      </c>
      <c r="W11" s="52">
        <f t="shared" si="6"/>
        <v>31438.710000000003</v>
      </c>
      <c r="X11" s="48">
        <v>1890.62</v>
      </c>
      <c r="Y11" s="48">
        <v>12548.38</v>
      </c>
      <c r="Z11" s="52">
        <f>X11-Y11</f>
        <v>-10657.759999999998</v>
      </c>
      <c r="AA11" s="53">
        <f t="shared" si="8"/>
        <v>180840.5900000001</v>
      </c>
      <c r="AB11" s="54">
        <v>76</v>
      </c>
      <c r="AC11" s="54">
        <f t="shared" si="9"/>
        <v>180764.5900000001</v>
      </c>
      <c r="AD11" s="48">
        <v>180764.59</v>
      </c>
      <c r="AE11" s="50"/>
      <c r="AF11" s="11"/>
      <c r="AG11" s="11"/>
      <c r="AH11" s="11"/>
    </row>
    <row r="12" spans="1:34" ht="14.25" customHeight="1">
      <c r="A12" s="202"/>
      <c r="B12" s="206" t="s">
        <v>34</v>
      </c>
      <c r="C12" s="47">
        <f t="shared" si="0"/>
        <v>293789</v>
      </c>
      <c r="D12" s="48">
        <v>0</v>
      </c>
      <c r="E12" s="48">
        <v>27616</v>
      </c>
      <c r="F12" s="48">
        <v>266173</v>
      </c>
      <c r="G12" s="48">
        <v>0</v>
      </c>
      <c r="H12" s="57">
        <f t="shared" si="1"/>
        <v>66928</v>
      </c>
      <c r="I12" s="48">
        <v>27976.98</v>
      </c>
      <c r="J12" s="49">
        <v>38951.02</v>
      </c>
      <c r="K12" s="49">
        <v>0</v>
      </c>
      <c r="L12" s="50">
        <f t="shared" si="2"/>
        <v>226861</v>
      </c>
      <c r="M12" s="47">
        <f>N12+O12</f>
        <v>0</v>
      </c>
      <c r="N12" s="48">
        <v>0</v>
      </c>
      <c r="O12" s="48">
        <v>0</v>
      </c>
      <c r="P12" s="56">
        <v>0</v>
      </c>
      <c r="Q12" s="48">
        <v>0</v>
      </c>
      <c r="R12" s="48">
        <v>0</v>
      </c>
      <c r="S12" s="50">
        <f>M12-P12</f>
        <v>0</v>
      </c>
      <c r="T12" s="58">
        <v>79067.54</v>
      </c>
      <c r="U12" s="48">
        <v>0</v>
      </c>
      <c r="V12" s="48">
        <v>0</v>
      </c>
      <c r="W12" s="65">
        <f t="shared" si="6"/>
        <v>0</v>
      </c>
      <c r="X12" s="57">
        <v>0</v>
      </c>
      <c r="Y12" s="48">
        <v>0</v>
      </c>
      <c r="Z12" s="52">
        <f>X12-Y12</f>
        <v>0</v>
      </c>
      <c r="AA12" s="53">
        <f t="shared" si="8"/>
        <v>147793.46000000002</v>
      </c>
      <c r="AB12" s="54">
        <v>0</v>
      </c>
      <c r="AC12" s="54">
        <f t="shared" si="9"/>
        <v>147793.46000000002</v>
      </c>
      <c r="AD12" s="349">
        <v>147793.46</v>
      </c>
      <c r="AE12" s="348"/>
      <c r="AF12" s="11"/>
      <c r="AG12" s="11"/>
      <c r="AH12" s="11"/>
    </row>
    <row r="13" spans="1:34" ht="14.25" customHeight="1">
      <c r="A13" s="202"/>
      <c r="B13" s="206" t="s">
        <v>80</v>
      </c>
      <c r="C13" s="174">
        <f t="shared" si="0"/>
        <v>125410</v>
      </c>
      <c r="D13" s="175"/>
      <c r="E13" s="175">
        <v>5410</v>
      </c>
      <c r="F13" s="175">
        <v>120000</v>
      </c>
      <c r="G13" s="175"/>
      <c r="H13" s="176">
        <f t="shared" si="1"/>
        <v>188754.58</v>
      </c>
      <c r="I13" s="175">
        <v>10121.21</v>
      </c>
      <c r="J13" s="175">
        <v>170653.15</v>
      </c>
      <c r="K13" s="175">
        <v>7980.22</v>
      </c>
      <c r="L13" s="177">
        <f t="shared" si="2"/>
        <v>-63344.57999999999</v>
      </c>
      <c r="M13" s="170">
        <f>N13+O13</f>
        <v>158772.66</v>
      </c>
      <c r="N13" s="175">
        <v>158412.69</v>
      </c>
      <c r="O13" s="178">
        <v>359.97</v>
      </c>
      <c r="P13" s="48">
        <f>Q13+R13</f>
        <v>9567.199999999999</v>
      </c>
      <c r="Q13" s="173">
        <v>9207.23</v>
      </c>
      <c r="R13" s="175">
        <v>359.97</v>
      </c>
      <c r="S13" s="177">
        <f>M13-P13</f>
        <v>149205.46</v>
      </c>
      <c r="T13" s="72">
        <v>134518.05</v>
      </c>
      <c r="U13" s="178">
        <v>48887.57</v>
      </c>
      <c r="V13" s="178">
        <v>230.4</v>
      </c>
      <c r="W13" s="179">
        <f t="shared" si="6"/>
        <v>48657.17</v>
      </c>
      <c r="X13" s="180">
        <v>-6.34</v>
      </c>
      <c r="Y13" s="175">
        <v>-6.34</v>
      </c>
      <c r="Z13" s="179">
        <f>X13-Y13</f>
        <v>0</v>
      </c>
      <c r="AA13" s="53">
        <f t="shared" si="8"/>
        <v>1.4551915228366852E-11</v>
      </c>
      <c r="AB13" s="175"/>
      <c r="AC13" s="181">
        <f t="shared" si="9"/>
        <v>1.4551915228366852E-11</v>
      </c>
      <c r="AD13" s="76"/>
      <c r="AE13" s="86"/>
      <c r="AF13" s="11"/>
      <c r="AG13" s="11"/>
      <c r="AH13" s="11"/>
    </row>
    <row r="14" spans="1:34" ht="14.25" customHeight="1">
      <c r="A14" s="350">
        <v>2</v>
      </c>
      <c r="B14" s="208" t="s">
        <v>61</v>
      </c>
      <c r="C14" s="187">
        <f t="shared" si="0"/>
        <v>3254182.96</v>
      </c>
      <c r="D14" s="123">
        <v>297801.16</v>
      </c>
      <c r="E14" s="123">
        <v>2252539.01</v>
      </c>
      <c r="F14" s="123">
        <v>703842.79</v>
      </c>
      <c r="G14" s="123">
        <v>0</v>
      </c>
      <c r="H14" s="123">
        <f t="shared" si="1"/>
        <v>3465600.01</v>
      </c>
      <c r="I14" s="123">
        <v>2440917.28</v>
      </c>
      <c r="J14" s="123">
        <v>1024682.73</v>
      </c>
      <c r="K14" s="123">
        <v>0</v>
      </c>
      <c r="L14" s="351">
        <f t="shared" si="2"/>
        <v>-211417.0499999998</v>
      </c>
      <c r="M14" s="352">
        <f t="shared" si="3"/>
        <v>509864.62</v>
      </c>
      <c r="N14" s="123">
        <v>509864.62</v>
      </c>
      <c r="O14" s="123">
        <v>0</v>
      </c>
      <c r="P14" s="123">
        <f t="shared" si="4"/>
        <v>99698.69</v>
      </c>
      <c r="Q14" s="123">
        <v>99698.69</v>
      </c>
      <c r="R14" s="123">
        <v>0</v>
      </c>
      <c r="S14" s="351">
        <f t="shared" si="5"/>
        <v>410165.93</v>
      </c>
      <c r="T14" s="352">
        <v>143083.33</v>
      </c>
      <c r="U14" s="123">
        <v>27486.76</v>
      </c>
      <c r="V14" s="123">
        <v>4446.24</v>
      </c>
      <c r="W14" s="123">
        <f t="shared" si="6"/>
        <v>23040.519999999997</v>
      </c>
      <c r="X14" s="123">
        <v>4382.14</v>
      </c>
      <c r="Y14" s="123">
        <v>2285.9</v>
      </c>
      <c r="Z14" s="123">
        <f t="shared" si="7"/>
        <v>2096.2400000000002</v>
      </c>
      <c r="AA14" s="123">
        <f t="shared" si="8"/>
        <v>80802.31000000019</v>
      </c>
      <c r="AB14" s="123">
        <v>0</v>
      </c>
      <c r="AC14" s="123">
        <f t="shared" si="9"/>
        <v>80802.31000000019</v>
      </c>
      <c r="AD14" s="123">
        <v>80802.31</v>
      </c>
      <c r="AE14" s="351"/>
      <c r="AF14" s="11"/>
      <c r="AG14" s="11"/>
      <c r="AH14" s="11"/>
    </row>
    <row r="15" spans="1:34" ht="14.25" customHeight="1">
      <c r="A15" s="353">
        <v>3</v>
      </c>
      <c r="B15" s="213" t="s">
        <v>63</v>
      </c>
      <c r="C15" s="354">
        <f>SUM(D15:G15)</f>
        <v>9191285.05</v>
      </c>
      <c r="D15" s="125">
        <v>374310.16</v>
      </c>
      <c r="E15" s="125">
        <v>8258432.73</v>
      </c>
      <c r="F15" s="125">
        <v>558542.16</v>
      </c>
      <c r="G15" s="125">
        <v>0</v>
      </c>
      <c r="H15" s="125">
        <f t="shared" si="1"/>
        <v>9861150.92</v>
      </c>
      <c r="I15" s="125">
        <v>9347627.56</v>
      </c>
      <c r="J15" s="125">
        <v>513523.36</v>
      </c>
      <c r="K15" s="355">
        <v>0</v>
      </c>
      <c r="L15" s="126">
        <f>C15-H15</f>
        <v>-669865.8699999992</v>
      </c>
      <c r="M15" s="354">
        <f t="shared" si="3"/>
        <v>1234939.68</v>
      </c>
      <c r="N15" s="125">
        <v>1234939.68</v>
      </c>
      <c r="O15" s="125">
        <v>0</v>
      </c>
      <c r="P15" s="125">
        <f t="shared" si="4"/>
        <v>0</v>
      </c>
      <c r="Q15" s="125">
        <v>0</v>
      </c>
      <c r="R15" s="125">
        <v>0</v>
      </c>
      <c r="S15" s="126">
        <f t="shared" si="5"/>
        <v>1234939.68</v>
      </c>
      <c r="T15" s="124">
        <v>93831</v>
      </c>
      <c r="U15" s="125">
        <v>431438.08</v>
      </c>
      <c r="V15" s="125">
        <v>64776.11</v>
      </c>
      <c r="W15" s="125">
        <f>U15-V15</f>
        <v>366661.97000000003</v>
      </c>
      <c r="X15" s="125">
        <v>6541.04</v>
      </c>
      <c r="Y15" s="125">
        <v>5722.93</v>
      </c>
      <c r="Z15" s="125">
        <f t="shared" si="7"/>
        <v>818.1099999999997</v>
      </c>
      <c r="AA15" s="354">
        <f t="shared" si="8"/>
        <v>838722.8900000007</v>
      </c>
      <c r="AB15" s="124">
        <v>1087</v>
      </c>
      <c r="AC15" s="124">
        <f t="shared" si="9"/>
        <v>837635.8900000007</v>
      </c>
      <c r="AD15" s="125">
        <v>837635.89</v>
      </c>
      <c r="AE15" s="126"/>
      <c r="AF15" s="11"/>
      <c r="AG15" s="11"/>
      <c r="AH15" s="11"/>
    </row>
    <row r="16" spans="1:34" ht="14.25" customHeight="1">
      <c r="A16" s="356">
        <v>4</v>
      </c>
      <c r="B16" s="219" t="s">
        <v>62</v>
      </c>
      <c r="C16" s="143">
        <f>SUM(D16:G16)</f>
        <v>9694344.129999999</v>
      </c>
      <c r="D16" s="129">
        <f>D17+D18+D19+D20-D21</f>
        <v>397377.94</v>
      </c>
      <c r="E16" s="129">
        <f>E17+E18+E19+E20-E21</f>
        <v>5970548.199999999</v>
      </c>
      <c r="F16" s="129">
        <f>F17+F18+F19+F20-F21</f>
        <v>2640066.88</v>
      </c>
      <c r="G16" s="129">
        <f>G17+G18+G19+G20-G21</f>
        <v>686351.11</v>
      </c>
      <c r="H16" s="129">
        <f t="shared" si="1"/>
        <v>8563106.58</v>
      </c>
      <c r="I16" s="129">
        <f>I17+I18+I19+I20-I21</f>
        <v>5848960.65</v>
      </c>
      <c r="J16" s="129">
        <f>J17+J18+J19+J20-J21</f>
        <v>2318385.02</v>
      </c>
      <c r="K16" s="129">
        <f>K17+K18+K19+K20-K21</f>
        <v>395760.91</v>
      </c>
      <c r="L16" s="145">
        <f>C16-H16</f>
        <v>1131237.5499999989</v>
      </c>
      <c r="M16" s="143">
        <f t="shared" si="3"/>
        <v>3188095.8500000006</v>
      </c>
      <c r="N16" s="129">
        <f>N17+N18+N19+N20-N21</f>
        <v>3188000.6100000003</v>
      </c>
      <c r="O16" s="129">
        <f>O17+O18+O19+O20-O21</f>
        <v>95.24</v>
      </c>
      <c r="P16" s="129">
        <f t="shared" si="4"/>
        <v>3057243.3</v>
      </c>
      <c r="Q16" s="129">
        <f>Q17+Q18+Q19+Q20-Q21</f>
        <v>3057170.5</v>
      </c>
      <c r="R16" s="129">
        <f>R17+R18+R19+R20-R21</f>
        <v>72.8</v>
      </c>
      <c r="S16" s="145">
        <f t="shared" si="5"/>
        <v>130852.55000000075</v>
      </c>
      <c r="T16" s="128">
        <f>T17+T18+T19+T20-T21</f>
        <v>500579.57</v>
      </c>
      <c r="U16" s="128">
        <f>U17+U18+U19+U20-U21</f>
        <v>178727.09</v>
      </c>
      <c r="V16" s="128">
        <f>V17+V18+V19+V20-V21</f>
        <v>71818.84</v>
      </c>
      <c r="W16" s="129">
        <f>U16-V16</f>
        <v>106908.25</v>
      </c>
      <c r="X16" s="129">
        <f>X17+X18+X19+X20-X21</f>
        <v>3340.74</v>
      </c>
      <c r="Y16" s="129">
        <f>Y17+Y18+Y19+Y20-Y21</f>
        <v>113535.44</v>
      </c>
      <c r="Z16" s="129">
        <f t="shared" si="7"/>
        <v>-110194.7</v>
      </c>
      <c r="AA16" s="143">
        <f t="shared" si="8"/>
        <v>758224.0799999996</v>
      </c>
      <c r="AB16" s="127">
        <f>AB18+AB19+AB20-AB21+AB17</f>
        <v>13105</v>
      </c>
      <c r="AC16" s="127">
        <f>AC18+AC19+AC20-AC21+AC17</f>
        <v>745119.0799999996</v>
      </c>
      <c r="AD16" s="129">
        <f>SUM(AD18:AD20)+AD17</f>
        <v>745119.0800000001</v>
      </c>
      <c r="AE16" s="145"/>
      <c r="AF16" s="11"/>
      <c r="AG16" s="11"/>
      <c r="AH16" s="11"/>
    </row>
    <row r="17" spans="1:34" ht="14.25" customHeight="1">
      <c r="A17" s="202"/>
      <c r="B17" s="223" t="s">
        <v>59</v>
      </c>
      <c r="C17" s="47">
        <f t="shared" si="0"/>
        <v>9749106.78</v>
      </c>
      <c r="D17" s="48">
        <v>397377.94</v>
      </c>
      <c r="E17" s="48">
        <v>6025310.85</v>
      </c>
      <c r="F17" s="48">
        <v>2640066.88</v>
      </c>
      <c r="G17" s="48">
        <v>686351.11</v>
      </c>
      <c r="H17" s="48">
        <f t="shared" si="1"/>
        <v>9155482.01</v>
      </c>
      <c r="I17" s="48">
        <v>6441336.08</v>
      </c>
      <c r="J17" s="48">
        <v>2318385.02</v>
      </c>
      <c r="K17" s="49">
        <v>395760.91</v>
      </c>
      <c r="L17" s="357">
        <f>C17-H17</f>
        <v>593624.7699999996</v>
      </c>
      <c r="M17" s="47">
        <f t="shared" si="3"/>
        <v>0</v>
      </c>
      <c r="N17" s="48">
        <v>0</v>
      </c>
      <c r="O17" s="48">
        <v>0</v>
      </c>
      <c r="P17" s="48">
        <f t="shared" si="4"/>
        <v>0</v>
      </c>
      <c r="Q17" s="48">
        <v>0</v>
      </c>
      <c r="R17" s="48">
        <v>0</v>
      </c>
      <c r="S17" s="348">
        <f t="shared" si="5"/>
        <v>0</v>
      </c>
      <c r="T17" s="51">
        <v>319120.65</v>
      </c>
      <c r="U17" s="48">
        <v>90491.83</v>
      </c>
      <c r="V17" s="48">
        <v>71106.72</v>
      </c>
      <c r="W17" s="48">
        <f t="shared" si="6"/>
        <v>19385.11</v>
      </c>
      <c r="X17" s="48">
        <v>2751.31</v>
      </c>
      <c r="Y17" s="48">
        <v>6772.26</v>
      </c>
      <c r="Z17" s="48">
        <f t="shared" si="7"/>
        <v>-4020.9500000000003</v>
      </c>
      <c r="AA17" s="47">
        <f t="shared" si="8"/>
        <v>289868.2799999995</v>
      </c>
      <c r="AB17" s="42">
        <v>13105</v>
      </c>
      <c r="AC17" s="51">
        <f t="shared" si="9"/>
        <v>276763.2799999995</v>
      </c>
      <c r="AD17" s="48">
        <v>276763.28</v>
      </c>
      <c r="AE17" s="348"/>
      <c r="AF17" s="11"/>
      <c r="AG17" s="11"/>
      <c r="AH17" s="11"/>
    </row>
    <row r="18" spans="1:34" ht="14.25" customHeight="1">
      <c r="A18" s="202"/>
      <c r="B18" s="205" t="s">
        <v>30</v>
      </c>
      <c r="C18" s="47">
        <f>SUM(D18:G18)</f>
        <v>0</v>
      </c>
      <c r="D18" s="62">
        <v>0</v>
      </c>
      <c r="E18" s="62">
        <v>0</v>
      </c>
      <c r="F18" s="62">
        <v>0</v>
      </c>
      <c r="G18" s="62">
        <v>0</v>
      </c>
      <c r="H18" s="48">
        <f t="shared" si="1"/>
        <v>0</v>
      </c>
      <c r="I18" s="48">
        <v>0</v>
      </c>
      <c r="J18" s="48">
        <v>0</v>
      </c>
      <c r="K18" s="48">
        <v>0</v>
      </c>
      <c r="L18" s="348">
        <f aca="true" t="shared" si="10" ref="L18:L23">C18-H18</f>
        <v>0</v>
      </c>
      <c r="M18" s="47">
        <f>N18+O18</f>
        <v>1733375.6</v>
      </c>
      <c r="N18" s="62">
        <v>1733280.36</v>
      </c>
      <c r="O18" s="48">
        <v>95.24</v>
      </c>
      <c r="P18" s="48">
        <f>Q18+R18</f>
        <v>1507755.55</v>
      </c>
      <c r="Q18" s="48">
        <v>1507682.75</v>
      </c>
      <c r="R18" s="48">
        <v>72.8</v>
      </c>
      <c r="S18" s="348">
        <f>M18-P18</f>
        <v>225620.05000000005</v>
      </c>
      <c r="T18" s="51">
        <v>59707.34</v>
      </c>
      <c r="U18" s="48">
        <v>0.61</v>
      </c>
      <c r="V18" s="48">
        <v>708.86</v>
      </c>
      <c r="W18" s="48">
        <f>U18-V18</f>
        <v>-708.25</v>
      </c>
      <c r="X18" s="48">
        <v>543.19</v>
      </c>
      <c r="Y18" s="48">
        <v>664.39</v>
      </c>
      <c r="Z18" s="48">
        <f>X18-Y18</f>
        <v>-121.19999999999993</v>
      </c>
      <c r="AA18" s="47">
        <f t="shared" si="8"/>
        <v>165083.26000000004</v>
      </c>
      <c r="AB18" s="58">
        <v>0</v>
      </c>
      <c r="AC18" s="51">
        <f t="shared" si="9"/>
        <v>165083.26000000004</v>
      </c>
      <c r="AD18" s="48">
        <v>165083.26</v>
      </c>
      <c r="AE18" s="348"/>
      <c r="AF18" s="11"/>
      <c r="AG18" s="11"/>
      <c r="AH18" s="11"/>
    </row>
    <row r="19" spans="1:34" ht="14.25" customHeight="1">
      <c r="A19" s="202"/>
      <c r="B19" s="225" t="s">
        <v>31</v>
      </c>
      <c r="C19" s="47">
        <f>SUM(D19:G19)</f>
        <v>0</v>
      </c>
      <c r="D19" s="62">
        <v>0</v>
      </c>
      <c r="E19" s="62">
        <v>0</v>
      </c>
      <c r="F19" s="55">
        <v>0</v>
      </c>
      <c r="G19" s="62">
        <v>0</v>
      </c>
      <c r="H19" s="48">
        <f t="shared" si="1"/>
        <v>0</v>
      </c>
      <c r="I19" s="48">
        <v>0</v>
      </c>
      <c r="J19" s="49">
        <v>0</v>
      </c>
      <c r="K19" s="48">
        <v>0</v>
      </c>
      <c r="L19" s="348">
        <f t="shared" si="10"/>
        <v>0</v>
      </c>
      <c r="M19" s="47">
        <f>N19+O19</f>
        <v>1394555.75</v>
      </c>
      <c r="N19" s="62">
        <v>1394555.75</v>
      </c>
      <c r="O19" s="48">
        <v>0</v>
      </c>
      <c r="P19" s="48">
        <f>Q19+R19</f>
        <v>1107903.91</v>
      </c>
      <c r="Q19" s="48">
        <v>1107903.91</v>
      </c>
      <c r="R19" s="48">
        <v>0</v>
      </c>
      <c r="S19" s="348">
        <f>M19-P19</f>
        <v>286651.8400000001</v>
      </c>
      <c r="T19" s="51">
        <v>9702.02</v>
      </c>
      <c r="U19" s="48">
        <v>85645.41</v>
      </c>
      <c r="V19" s="48">
        <v>0</v>
      </c>
      <c r="W19" s="48">
        <f>U19-V19</f>
        <v>85645.41</v>
      </c>
      <c r="X19" s="48">
        <v>46.24</v>
      </c>
      <c r="Y19" s="48">
        <v>106096.57</v>
      </c>
      <c r="Z19" s="48">
        <f>X19-Y19</f>
        <v>-106050.33</v>
      </c>
      <c r="AA19" s="47">
        <f t="shared" si="8"/>
        <v>256544.90000000008</v>
      </c>
      <c r="AB19" s="58">
        <v>0</v>
      </c>
      <c r="AC19" s="51">
        <f t="shared" si="9"/>
        <v>256544.90000000008</v>
      </c>
      <c r="AD19" s="48">
        <v>256544.9</v>
      </c>
      <c r="AE19" s="348"/>
      <c r="AF19" s="11"/>
      <c r="AG19" s="11"/>
      <c r="AH19" s="11"/>
    </row>
    <row r="20" spans="1:34" ht="14.25" customHeight="1">
      <c r="A20" s="202"/>
      <c r="B20" s="225" t="s">
        <v>52</v>
      </c>
      <c r="C20" s="47">
        <f>SUM(D20:G20)</f>
        <v>0</v>
      </c>
      <c r="D20" s="62">
        <v>0</v>
      </c>
      <c r="E20" s="62">
        <v>0</v>
      </c>
      <c r="F20" s="62">
        <v>0</v>
      </c>
      <c r="G20" s="62">
        <v>0</v>
      </c>
      <c r="H20" s="48">
        <f t="shared" si="1"/>
        <v>0</v>
      </c>
      <c r="I20" s="48">
        <v>0</v>
      </c>
      <c r="J20" s="48">
        <v>0</v>
      </c>
      <c r="K20" s="48">
        <v>0</v>
      </c>
      <c r="L20" s="348">
        <f t="shared" si="10"/>
        <v>0</v>
      </c>
      <c r="M20" s="47">
        <f>N20+O20</f>
        <v>679029.74</v>
      </c>
      <c r="N20" s="62">
        <v>679029.74</v>
      </c>
      <c r="O20" s="48">
        <v>0</v>
      </c>
      <c r="P20" s="48">
        <f>Q20+R20</f>
        <v>520373.56</v>
      </c>
      <c r="Q20" s="48">
        <v>520373.56</v>
      </c>
      <c r="R20" s="48">
        <v>0</v>
      </c>
      <c r="S20" s="348">
        <f>M20-P20</f>
        <v>158656.18</v>
      </c>
      <c r="T20" s="51">
        <v>114512.3</v>
      </c>
      <c r="U20" s="48">
        <v>2589.24</v>
      </c>
      <c r="V20" s="48">
        <v>3.26</v>
      </c>
      <c r="W20" s="48">
        <f>U20-V20</f>
        <v>2585.9799999999996</v>
      </c>
      <c r="X20" s="48">
        <v>0</v>
      </c>
      <c r="Y20" s="48">
        <v>2.22</v>
      </c>
      <c r="Z20" s="48">
        <f>X20-Y20</f>
        <v>-2.22</v>
      </c>
      <c r="AA20" s="47">
        <f t="shared" si="8"/>
        <v>46727.639999999985</v>
      </c>
      <c r="AB20" s="58">
        <v>0</v>
      </c>
      <c r="AC20" s="51">
        <f t="shared" si="9"/>
        <v>46727.639999999985</v>
      </c>
      <c r="AD20" s="48">
        <v>46727.64</v>
      </c>
      <c r="AE20" s="348"/>
      <c r="AF20" s="11"/>
      <c r="AG20" s="11"/>
      <c r="AH20" s="11"/>
    </row>
    <row r="21" spans="1:34" ht="14.25" customHeight="1">
      <c r="A21" s="202"/>
      <c r="B21" s="206" t="s">
        <v>80</v>
      </c>
      <c r="C21" s="47">
        <f>SUM(D21:G21)</f>
        <v>54762.65</v>
      </c>
      <c r="D21" s="48"/>
      <c r="E21" s="48">
        <v>54762.65</v>
      </c>
      <c r="F21" s="358"/>
      <c r="G21" s="48"/>
      <c r="H21" s="48">
        <f t="shared" si="1"/>
        <v>592375.43</v>
      </c>
      <c r="I21" s="48">
        <v>592375.43</v>
      </c>
      <c r="J21" s="358"/>
      <c r="K21" s="49"/>
      <c r="L21" s="348">
        <f t="shared" si="10"/>
        <v>-537612.78</v>
      </c>
      <c r="M21" s="47">
        <f>N21+O21</f>
        <v>618865.24</v>
      </c>
      <c r="N21" s="358">
        <v>618865.24</v>
      </c>
      <c r="O21" s="48"/>
      <c r="P21" s="48">
        <f>Q21+R21</f>
        <v>78789.72</v>
      </c>
      <c r="Q21" s="359">
        <v>78789.72</v>
      </c>
      <c r="R21" s="48"/>
      <c r="S21" s="348">
        <f>M21-P21</f>
        <v>540075.52</v>
      </c>
      <c r="T21" s="359">
        <v>2462.74</v>
      </c>
      <c r="U21" s="169"/>
      <c r="V21" s="358"/>
      <c r="W21" s="48">
        <f>U21-V21</f>
        <v>0</v>
      </c>
      <c r="X21" s="48"/>
      <c r="Y21" s="48"/>
      <c r="Z21" s="48">
        <f>X21-Y21</f>
        <v>0</v>
      </c>
      <c r="AA21" s="47">
        <f t="shared" si="8"/>
        <v>-9.094947017729282E-12</v>
      </c>
      <c r="AB21" s="54"/>
      <c r="AC21" s="51">
        <f t="shared" si="9"/>
        <v>-9.094947017729282E-12</v>
      </c>
      <c r="AD21" s="52"/>
      <c r="AE21" s="50"/>
      <c r="AF21" s="11"/>
      <c r="AG21" s="11"/>
      <c r="AH21" s="11"/>
    </row>
    <row r="22" spans="1:34" ht="14.25" customHeight="1">
      <c r="A22" s="360">
        <v>5</v>
      </c>
      <c r="B22" s="227" t="s">
        <v>64</v>
      </c>
      <c r="C22" s="361">
        <f t="shared" si="0"/>
        <v>9488938.13</v>
      </c>
      <c r="D22" s="362">
        <v>246199</v>
      </c>
      <c r="E22" s="362">
        <v>4264522.23</v>
      </c>
      <c r="F22" s="362">
        <v>4978216.9</v>
      </c>
      <c r="G22" s="362"/>
      <c r="H22" s="362">
        <f t="shared" si="1"/>
        <v>9400099.21</v>
      </c>
      <c r="I22" s="362">
        <v>4630481.86</v>
      </c>
      <c r="J22" s="362">
        <v>4672579.35</v>
      </c>
      <c r="K22" s="363">
        <v>97038</v>
      </c>
      <c r="L22" s="364">
        <f t="shared" si="10"/>
        <v>88838.91999999993</v>
      </c>
      <c r="M22" s="361">
        <f t="shared" si="3"/>
        <v>0</v>
      </c>
      <c r="N22" s="362">
        <v>0</v>
      </c>
      <c r="O22" s="362">
        <v>0</v>
      </c>
      <c r="P22" s="362">
        <f t="shared" si="4"/>
        <v>0</v>
      </c>
      <c r="Q22" s="362">
        <v>0</v>
      </c>
      <c r="R22" s="362">
        <v>0</v>
      </c>
      <c r="S22" s="364">
        <f t="shared" si="5"/>
        <v>0</v>
      </c>
      <c r="T22" s="365">
        <v>37398.65</v>
      </c>
      <c r="U22" s="362">
        <v>465281.71</v>
      </c>
      <c r="V22" s="362">
        <v>7649.34</v>
      </c>
      <c r="W22" s="362">
        <f t="shared" si="6"/>
        <v>457632.37</v>
      </c>
      <c r="X22" s="362">
        <v>1185.2</v>
      </c>
      <c r="Y22" s="362">
        <v>76391.34</v>
      </c>
      <c r="Z22" s="362">
        <f t="shared" si="7"/>
        <v>-75206.14</v>
      </c>
      <c r="AA22" s="361">
        <f t="shared" si="8"/>
        <v>433866.4999999999</v>
      </c>
      <c r="AB22" s="365">
        <v>375</v>
      </c>
      <c r="AC22" s="365">
        <f t="shared" si="9"/>
        <v>433491.4999999999</v>
      </c>
      <c r="AD22" s="362">
        <v>433491.5</v>
      </c>
      <c r="AE22" s="364"/>
      <c r="AF22" s="11"/>
      <c r="AG22" s="11"/>
      <c r="AH22" s="11"/>
    </row>
    <row r="23" spans="1:34" ht="14.25" customHeight="1">
      <c r="A23" s="366">
        <v>6</v>
      </c>
      <c r="B23" s="235" t="s">
        <v>65</v>
      </c>
      <c r="C23" s="367">
        <f t="shared" si="0"/>
        <v>8188047.41</v>
      </c>
      <c r="D23" s="132">
        <v>690850.29</v>
      </c>
      <c r="E23" s="132">
        <v>4390993.42</v>
      </c>
      <c r="F23" s="132">
        <v>3106203.7</v>
      </c>
      <c r="G23" s="132">
        <v>0</v>
      </c>
      <c r="H23" s="132">
        <f t="shared" si="1"/>
        <v>7379691.05</v>
      </c>
      <c r="I23" s="132">
        <v>4402669.56</v>
      </c>
      <c r="J23" s="368">
        <v>2977021.49</v>
      </c>
      <c r="K23" s="368">
        <v>0</v>
      </c>
      <c r="L23" s="130">
        <f t="shared" si="10"/>
        <v>808356.3600000003</v>
      </c>
      <c r="M23" s="367">
        <f t="shared" si="3"/>
        <v>0</v>
      </c>
      <c r="N23" s="132">
        <v>0</v>
      </c>
      <c r="O23" s="132">
        <v>0</v>
      </c>
      <c r="P23" s="132">
        <f t="shared" si="4"/>
        <v>0</v>
      </c>
      <c r="Q23" s="132">
        <v>0</v>
      </c>
      <c r="R23" s="132">
        <v>0</v>
      </c>
      <c r="S23" s="130">
        <f t="shared" si="5"/>
        <v>0</v>
      </c>
      <c r="T23" s="131">
        <v>62379.65</v>
      </c>
      <c r="U23" s="132">
        <v>34490.82</v>
      </c>
      <c r="V23" s="132">
        <v>62696.07</v>
      </c>
      <c r="W23" s="132">
        <f t="shared" si="6"/>
        <v>-28205.25</v>
      </c>
      <c r="X23" s="132">
        <v>895.69</v>
      </c>
      <c r="Y23" s="132">
        <v>1281.5</v>
      </c>
      <c r="Z23" s="132">
        <f t="shared" si="7"/>
        <v>-385.80999999999995</v>
      </c>
      <c r="AA23" s="367">
        <f t="shared" si="8"/>
        <v>717385.6500000003</v>
      </c>
      <c r="AB23" s="131">
        <v>2068</v>
      </c>
      <c r="AC23" s="131">
        <f t="shared" si="9"/>
        <v>715317.6500000003</v>
      </c>
      <c r="AD23" s="132">
        <v>715317.65</v>
      </c>
      <c r="AE23" s="130"/>
      <c r="AF23" s="11"/>
      <c r="AG23" s="11"/>
      <c r="AH23" s="11"/>
    </row>
    <row r="24" spans="1:34" ht="14.25" customHeight="1">
      <c r="A24" s="369">
        <v>7</v>
      </c>
      <c r="B24" s="243" t="s">
        <v>67</v>
      </c>
      <c r="C24" s="370">
        <f t="shared" si="0"/>
        <v>9524175.77</v>
      </c>
      <c r="D24" s="371">
        <f>D25+D26-D27</f>
        <v>408060.34</v>
      </c>
      <c r="E24" s="371">
        <f>E25+E26-E27</f>
        <v>6560747.11</v>
      </c>
      <c r="F24" s="371">
        <f>F25+F26-F27</f>
        <v>2555368.3200000003</v>
      </c>
      <c r="G24" s="371">
        <f>G25+G26-G27</f>
        <v>0</v>
      </c>
      <c r="H24" s="371">
        <f t="shared" si="1"/>
        <v>10189922.899999999</v>
      </c>
      <c r="I24" s="371">
        <f>I25+I26-I27</f>
        <v>8180993.77</v>
      </c>
      <c r="J24" s="371">
        <f>J25+J26-J27</f>
        <v>2008929.13</v>
      </c>
      <c r="K24" s="371">
        <f>K25+K26-K27</f>
        <v>0</v>
      </c>
      <c r="L24" s="134">
        <f t="shared" si="2"/>
        <v>-665747.129999999</v>
      </c>
      <c r="M24" s="370">
        <f t="shared" si="3"/>
        <v>70435.8</v>
      </c>
      <c r="N24" s="371">
        <f aca="true" t="shared" si="11" ref="N24:T24">N25+N26-N27</f>
        <v>69520.8</v>
      </c>
      <c r="O24" s="371">
        <f t="shared" si="11"/>
        <v>915</v>
      </c>
      <c r="P24" s="371">
        <f t="shared" si="4"/>
        <v>2021.52</v>
      </c>
      <c r="Q24" s="371">
        <f t="shared" si="11"/>
        <v>2021.52</v>
      </c>
      <c r="R24" s="371">
        <f t="shared" si="11"/>
        <v>0</v>
      </c>
      <c r="S24" s="133">
        <f t="shared" si="5"/>
        <v>68414.28</v>
      </c>
      <c r="T24" s="192">
        <f t="shared" si="11"/>
        <v>323832.57</v>
      </c>
      <c r="U24" s="371">
        <f>U25+U26-U27</f>
        <v>1068772.55</v>
      </c>
      <c r="V24" s="371">
        <f aca="true" t="shared" si="12" ref="V24:AB24">V25+V26-V27</f>
        <v>59134.19</v>
      </c>
      <c r="W24" s="371">
        <f t="shared" si="6"/>
        <v>1009638.3600000001</v>
      </c>
      <c r="X24" s="371">
        <f t="shared" si="12"/>
        <v>145.82</v>
      </c>
      <c r="Y24" s="371">
        <f t="shared" si="12"/>
        <v>87192.08</v>
      </c>
      <c r="Z24" s="371">
        <f t="shared" si="7"/>
        <v>-87046.26</v>
      </c>
      <c r="AA24" s="370">
        <f t="shared" si="8"/>
        <v>1426.6800000011135</v>
      </c>
      <c r="AB24" s="371">
        <f t="shared" si="12"/>
        <v>409</v>
      </c>
      <c r="AC24" s="192">
        <f t="shared" si="9"/>
        <v>1017.6800000011135</v>
      </c>
      <c r="AD24" s="372">
        <f>AD26-AE25</f>
        <v>1017.6800000000003</v>
      </c>
      <c r="AE24" s="134"/>
      <c r="AF24" s="11"/>
      <c r="AG24" s="11"/>
      <c r="AH24" s="11"/>
    </row>
    <row r="25" spans="1:34" ht="14.25" customHeight="1">
      <c r="A25" s="202"/>
      <c r="B25" s="223" t="s">
        <v>59</v>
      </c>
      <c r="C25" s="47">
        <f t="shared" si="0"/>
        <v>8583063.82</v>
      </c>
      <c r="D25" s="48">
        <v>408060.34</v>
      </c>
      <c r="E25" s="48">
        <v>5635887.57</v>
      </c>
      <c r="F25" s="48">
        <v>2539115.91</v>
      </c>
      <c r="G25" s="48">
        <v>0</v>
      </c>
      <c r="H25" s="48">
        <f t="shared" si="1"/>
        <v>9174290.53</v>
      </c>
      <c r="I25" s="48">
        <v>7181613.81</v>
      </c>
      <c r="J25" s="48">
        <v>1992676.72</v>
      </c>
      <c r="K25" s="49">
        <v>0</v>
      </c>
      <c r="L25" s="50">
        <f t="shared" si="2"/>
        <v>-591226.709999999</v>
      </c>
      <c r="M25" s="47">
        <f t="shared" si="3"/>
        <v>70435.8</v>
      </c>
      <c r="N25" s="48">
        <v>69520.8</v>
      </c>
      <c r="O25" s="48">
        <v>915</v>
      </c>
      <c r="P25" s="48">
        <f>Q25+R25</f>
        <v>2021.52</v>
      </c>
      <c r="Q25" s="48">
        <v>2021.52</v>
      </c>
      <c r="R25" s="48">
        <v>0</v>
      </c>
      <c r="S25" s="348">
        <f t="shared" si="5"/>
        <v>68414.28</v>
      </c>
      <c r="T25" s="51">
        <v>323832.57</v>
      </c>
      <c r="U25" s="48">
        <v>869502.75</v>
      </c>
      <c r="V25" s="48">
        <v>2586.11</v>
      </c>
      <c r="W25" s="48">
        <f t="shared" si="6"/>
        <v>866916.64</v>
      </c>
      <c r="X25" s="48">
        <v>145.82</v>
      </c>
      <c r="Y25" s="48">
        <v>40944.91</v>
      </c>
      <c r="Z25" s="48">
        <f t="shared" si="7"/>
        <v>-40799.090000000004</v>
      </c>
      <c r="AA25" s="47">
        <f t="shared" si="8"/>
        <v>-20527.44999999906</v>
      </c>
      <c r="AB25" s="58">
        <v>409</v>
      </c>
      <c r="AC25" s="51">
        <f t="shared" si="9"/>
        <v>-20936.44999999906</v>
      </c>
      <c r="AD25" s="48"/>
      <c r="AE25" s="348">
        <v>20936.45</v>
      </c>
      <c r="AF25" s="11"/>
      <c r="AG25" s="11"/>
      <c r="AH25" s="11"/>
    </row>
    <row r="26" spans="1:34" ht="14.25" customHeight="1">
      <c r="A26" s="202"/>
      <c r="B26" s="248" t="s">
        <v>53</v>
      </c>
      <c r="C26" s="47">
        <f>SUM(D26:G26)</f>
        <v>1298231.95</v>
      </c>
      <c r="D26" s="55">
        <v>0</v>
      </c>
      <c r="E26" s="55">
        <v>1281979.54</v>
      </c>
      <c r="F26" s="55">
        <v>16252.41</v>
      </c>
      <c r="G26" s="55">
        <v>0</v>
      </c>
      <c r="H26" s="48">
        <f>SUM(I26:K26)</f>
        <v>1372752.3699999999</v>
      </c>
      <c r="I26" s="48">
        <v>1356499.96</v>
      </c>
      <c r="J26" s="49">
        <v>16252.41</v>
      </c>
      <c r="K26" s="63">
        <v>0</v>
      </c>
      <c r="L26" s="50">
        <f>C26-H26</f>
        <v>-74520.41999999993</v>
      </c>
      <c r="M26" s="47">
        <f>N26+O26</f>
        <v>0</v>
      </c>
      <c r="N26" s="62">
        <v>0</v>
      </c>
      <c r="O26" s="48">
        <v>0</v>
      </c>
      <c r="P26" s="48">
        <f>Q26+R26</f>
        <v>0</v>
      </c>
      <c r="Q26" s="48">
        <v>0</v>
      </c>
      <c r="R26" s="48">
        <v>0</v>
      </c>
      <c r="S26" s="348">
        <f>M26-P26</f>
        <v>0</v>
      </c>
      <c r="T26" s="51">
        <v>0</v>
      </c>
      <c r="U26" s="48">
        <v>199269.8</v>
      </c>
      <c r="V26" s="48">
        <v>56548.08</v>
      </c>
      <c r="W26" s="48">
        <f>U26-V26</f>
        <v>142721.71999999997</v>
      </c>
      <c r="X26" s="48">
        <v>0</v>
      </c>
      <c r="Y26" s="48">
        <v>46247.17</v>
      </c>
      <c r="Z26" s="48">
        <f>X26-Y26</f>
        <v>-46247.17</v>
      </c>
      <c r="AA26" s="47">
        <f t="shared" si="8"/>
        <v>21954.13000000005</v>
      </c>
      <c r="AB26" s="58">
        <v>0</v>
      </c>
      <c r="AC26" s="51">
        <f>AA26-AB26</f>
        <v>21954.13000000005</v>
      </c>
      <c r="AD26" s="48">
        <v>21954.13</v>
      </c>
      <c r="AE26" s="348"/>
      <c r="AF26" s="11"/>
      <c r="AG26" s="11"/>
      <c r="AH26" s="11"/>
    </row>
    <row r="27" spans="1:34" ht="14.25" customHeight="1">
      <c r="A27" s="202"/>
      <c r="B27" s="206" t="s">
        <v>80</v>
      </c>
      <c r="C27" s="47">
        <f>SUM(D27:G27)</f>
        <v>357120</v>
      </c>
      <c r="D27" s="373"/>
      <c r="E27" s="358">
        <v>357120</v>
      </c>
      <c r="F27" s="358"/>
      <c r="G27" s="358"/>
      <c r="H27" s="57">
        <f>SUM(I27:K27)</f>
        <v>357120</v>
      </c>
      <c r="I27" s="358">
        <v>357120</v>
      </c>
      <c r="J27" s="358"/>
      <c r="K27" s="358"/>
      <c r="L27" s="374">
        <f>C27-H27</f>
        <v>0</v>
      </c>
      <c r="M27" s="47">
        <f>N27+O27</f>
        <v>0</v>
      </c>
      <c r="N27" s="373"/>
      <c r="O27" s="375"/>
      <c r="P27" s="48">
        <f>Q27+R27</f>
        <v>0</v>
      </c>
      <c r="Q27" s="373"/>
      <c r="R27" s="373"/>
      <c r="S27" s="348">
        <f>M27-P27</f>
        <v>0</v>
      </c>
      <c r="T27" s="376"/>
      <c r="U27" s="358"/>
      <c r="V27" s="358"/>
      <c r="W27" s="56">
        <f>U27-V27</f>
        <v>0</v>
      </c>
      <c r="X27" s="376"/>
      <c r="Y27" s="373"/>
      <c r="Z27" s="48">
        <f>X27-Y27</f>
        <v>0</v>
      </c>
      <c r="AA27" s="47">
        <f t="shared" si="8"/>
        <v>0</v>
      </c>
      <c r="AB27" s="373"/>
      <c r="AC27" s="51">
        <f>AA27-AB27</f>
        <v>0</v>
      </c>
      <c r="AD27" s="373"/>
      <c r="AE27" s="378"/>
      <c r="AF27" s="11"/>
      <c r="AG27" s="11"/>
      <c r="AH27" s="11"/>
    </row>
    <row r="28" spans="1:34" ht="14.25" customHeight="1">
      <c r="A28" s="379">
        <v>8</v>
      </c>
      <c r="B28" s="250" t="s">
        <v>68</v>
      </c>
      <c r="C28" s="380">
        <f t="shared" si="0"/>
        <v>1456923.3699999999</v>
      </c>
      <c r="D28" s="137">
        <v>145960</v>
      </c>
      <c r="E28" s="137">
        <v>1288866.24</v>
      </c>
      <c r="F28" s="137">
        <v>0</v>
      </c>
      <c r="G28" s="137">
        <v>22097.13</v>
      </c>
      <c r="H28" s="137">
        <f t="shared" si="1"/>
        <v>1113822.44</v>
      </c>
      <c r="I28" s="137">
        <v>848099.91</v>
      </c>
      <c r="J28" s="137">
        <v>180735.24</v>
      </c>
      <c r="K28" s="381">
        <v>84987.29</v>
      </c>
      <c r="L28" s="135">
        <f t="shared" si="2"/>
        <v>343100.92999999993</v>
      </c>
      <c r="M28" s="380">
        <f t="shared" si="3"/>
        <v>195062.19</v>
      </c>
      <c r="N28" s="137">
        <v>195062.19</v>
      </c>
      <c r="O28" s="137">
        <v>0</v>
      </c>
      <c r="P28" s="137">
        <f t="shared" si="4"/>
        <v>67137.62</v>
      </c>
      <c r="Q28" s="252">
        <v>67137.62</v>
      </c>
      <c r="R28" s="252">
        <v>0</v>
      </c>
      <c r="S28" s="135">
        <f t="shared" si="5"/>
        <v>127924.57</v>
      </c>
      <c r="T28" s="382">
        <v>259357.27</v>
      </c>
      <c r="U28" s="252">
        <v>2739.57</v>
      </c>
      <c r="V28" s="252">
        <v>87327.12</v>
      </c>
      <c r="W28" s="252">
        <f t="shared" si="6"/>
        <v>-84587.54999999999</v>
      </c>
      <c r="X28" s="137">
        <v>500.53</v>
      </c>
      <c r="Y28" s="137">
        <v>111.61</v>
      </c>
      <c r="Z28" s="137">
        <f t="shared" si="7"/>
        <v>388.91999999999996</v>
      </c>
      <c r="AA28" s="380">
        <f t="shared" si="8"/>
        <v>127469.59999999996</v>
      </c>
      <c r="AB28" s="136">
        <v>0</v>
      </c>
      <c r="AC28" s="136">
        <f t="shared" si="9"/>
        <v>127469.59999999996</v>
      </c>
      <c r="AD28" s="137">
        <v>127469.6</v>
      </c>
      <c r="AE28" s="135"/>
      <c r="AF28" s="11"/>
      <c r="AG28" s="11"/>
      <c r="AH28" s="11"/>
    </row>
    <row r="29" spans="1:34" ht="14.25" customHeight="1">
      <c r="A29" s="383">
        <v>9</v>
      </c>
      <c r="B29" s="260" t="s">
        <v>69</v>
      </c>
      <c r="C29" s="384">
        <f t="shared" si="0"/>
        <v>12818148.09</v>
      </c>
      <c r="D29" s="385">
        <f>D30+D31+D32-D33</f>
        <v>853947.58</v>
      </c>
      <c r="E29" s="385">
        <f>E30+E31+E32-E33</f>
        <v>9365398.5</v>
      </c>
      <c r="F29" s="385">
        <f>F30+F31+F32-F33</f>
        <v>2598802.01</v>
      </c>
      <c r="G29" s="385">
        <f>G30+G31+G32-G33</f>
        <v>0</v>
      </c>
      <c r="H29" s="385">
        <f t="shared" si="1"/>
        <v>12148868.5</v>
      </c>
      <c r="I29" s="385">
        <f>I30+I31+I32-I33</f>
        <v>9559327.799999999</v>
      </c>
      <c r="J29" s="385">
        <f>J30+J31+J32-J33</f>
        <v>2583301.6100000003</v>
      </c>
      <c r="K29" s="385">
        <f>K30+K31+K32-K33</f>
        <v>6239.09</v>
      </c>
      <c r="L29" s="138">
        <f t="shared" si="2"/>
        <v>669279.5899999999</v>
      </c>
      <c r="M29" s="384">
        <f t="shared" si="3"/>
        <v>2650050.8400000003</v>
      </c>
      <c r="N29" s="385">
        <f aca="true" t="shared" si="13" ref="N29:AC29">N30+N31+N32-N33</f>
        <v>2494308.2800000003</v>
      </c>
      <c r="O29" s="385">
        <f t="shared" si="13"/>
        <v>155742.56</v>
      </c>
      <c r="P29" s="385">
        <f t="shared" si="4"/>
        <v>2126481.7</v>
      </c>
      <c r="Q29" s="385">
        <f t="shared" si="13"/>
        <v>2126481.7</v>
      </c>
      <c r="R29" s="385">
        <f t="shared" si="13"/>
        <v>0</v>
      </c>
      <c r="S29" s="138">
        <f t="shared" si="5"/>
        <v>523569.14000000013</v>
      </c>
      <c r="T29" s="385">
        <f t="shared" si="13"/>
        <v>1026840.26</v>
      </c>
      <c r="U29" s="385">
        <f t="shared" si="13"/>
        <v>323105.43</v>
      </c>
      <c r="V29" s="385">
        <f t="shared" si="13"/>
        <v>263425.62</v>
      </c>
      <c r="W29" s="264">
        <f t="shared" si="6"/>
        <v>59679.81</v>
      </c>
      <c r="X29" s="385">
        <f t="shared" si="13"/>
        <v>6633.389999999999</v>
      </c>
      <c r="Y29" s="385">
        <f t="shared" si="13"/>
        <v>27157.65</v>
      </c>
      <c r="Z29" s="385">
        <f t="shared" si="7"/>
        <v>-20524.260000000002</v>
      </c>
      <c r="AA29" s="384">
        <f t="shared" si="8"/>
        <v>205164.01999999996</v>
      </c>
      <c r="AB29" s="385">
        <f t="shared" si="13"/>
        <v>14646.54</v>
      </c>
      <c r="AC29" s="409">
        <f t="shared" si="13"/>
        <v>190517.48000000068</v>
      </c>
      <c r="AD29" s="409">
        <f>-AE31-AE32+AD30+AD31</f>
        <v>190517.47999999998</v>
      </c>
      <c r="AE29" s="410"/>
      <c r="AF29" s="11"/>
      <c r="AG29" s="11"/>
      <c r="AH29" s="11"/>
    </row>
    <row r="30" spans="1:34" ht="14.25" customHeight="1">
      <c r="A30" s="202"/>
      <c r="B30" s="223" t="s">
        <v>59</v>
      </c>
      <c r="C30" s="47">
        <f t="shared" si="0"/>
        <v>11221767.54</v>
      </c>
      <c r="D30" s="48">
        <v>853947.58</v>
      </c>
      <c r="E30" s="48">
        <v>8394579.95</v>
      </c>
      <c r="F30" s="57">
        <v>1973240.01</v>
      </c>
      <c r="G30" s="57">
        <v>0</v>
      </c>
      <c r="H30" s="48">
        <f t="shared" si="1"/>
        <v>10496479.889999999</v>
      </c>
      <c r="I30" s="48">
        <v>8532501.19</v>
      </c>
      <c r="J30" s="48">
        <v>1957739.61</v>
      </c>
      <c r="K30" s="49">
        <v>6239.09</v>
      </c>
      <c r="L30" s="50">
        <f t="shared" si="2"/>
        <v>725287.6500000004</v>
      </c>
      <c r="M30" s="47">
        <f>N30+O30</f>
        <v>1443256.37</v>
      </c>
      <c r="N30" s="48">
        <v>1287513.81</v>
      </c>
      <c r="O30" s="48">
        <v>155742.56</v>
      </c>
      <c r="P30" s="48">
        <f t="shared" si="4"/>
        <v>1241708.26</v>
      </c>
      <c r="Q30" s="48">
        <v>1241708.26</v>
      </c>
      <c r="R30" s="48">
        <v>0</v>
      </c>
      <c r="S30" s="50">
        <f t="shared" si="5"/>
        <v>201548.1100000001</v>
      </c>
      <c r="T30" s="51">
        <v>686203.48</v>
      </c>
      <c r="U30" s="48">
        <v>158015.78</v>
      </c>
      <c r="V30" s="48">
        <v>260153.81</v>
      </c>
      <c r="W30" s="48">
        <f t="shared" si="6"/>
        <v>-102138.03</v>
      </c>
      <c r="X30" s="48">
        <v>3278.91</v>
      </c>
      <c r="Y30" s="48">
        <v>27147.4</v>
      </c>
      <c r="Z30" s="48">
        <f t="shared" si="7"/>
        <v>-23868.49</v>
      </c>
      <c r="AA30" s="47">
        <f t="shared" si="8"/>
        <v>114625.76000000049</v>
      </c>
      <c r="AB30" s="58">
        <v>14026</v>
      </c>
      <c r="AC30" s="51">
        <f t="shared" si="9"/>
        <v>100599.76000000049</v>
      </c>
      <c r="AD30" s="48">
        <v>100599.76</v>
      </c>
      <c r="AE30" s="386"/>
      <c r="AF30" s="11"/>
      <c r="AG30" s="11"/>
      <c r="AH30" s="11"/>
    </row>
    <row r="31" spans="1:34" ht="14.25" customHeight="1">
      <c r="A31" s="202"/>
      <c r="B31" s="193" t="s">
        <v>83</v>
      </c>
      <c r="C31" s="47">
        <f>SUM(D31:G31)</f>
        <v>1596380.55</v>
      </c>
      <c r="D31" s="55">
        <v>0</v>
      </c>
      <c r="E31" s="55">
        <v>970818.55</v>
      </c>
      <c r="F31" s="55">
        <v>625562</v>
      </c>
      <c r="G31" s="55">
        <v>0</v>
      </c>
      <c r="H31" s="48">
        <f>SUM(I31:K31)</f>
        <v>1652388.6099999999</v>
      </c>
      <c r="I31" s="48">
        <v>1026826.61</v>
      </c>
      <c r="J31" s="49">
        <v>625562</v>
      </c>
      <c r="K31" s="63">
        <v>0</v>
      </c>
      <c r="L31" s="50">
        <f>C31-H31</f>
        <v>-56008.05999999982</v>
      </c>
      <c r="M31" s="47">
        <f>N31+O31</f>
        <v>1206794.47</v>
      </c>
      <c r="N31" s="62">
        <v>1206794.47</v>
      </c>
      <c r="O31" s="48">
        <v>0</v>
      </c>
      <c r="P31" s="48">
        <f>Q31+R31</f>
        <v>884773.44</v>
      </c>
      <c r="Q31" s="48">
        <v>884773.44</v>
      </c>
      <c r="R31" s="48">
        <v>0</v>
      </c>
      <c r="S31" s="50">
        <f>M31-P31</f>
        <v>322021.03</v>
      </c>
      <c r="T31" s="51">
        <v>340636.78</v>
      </c>
      <c r="U31" s="48">
        <v>165089.65</v>
      </c>
      <c r="V31" s="48">
        <v>3271.81</v>
      </c>
      <c r="W31" s="48">
        <f>U31-V31</f>
        <v>161817.84</v>
      </c>
      <c r="X31" s="48">
        <v>3354.48</v>
      </c>
      <c r="Y31" s="48">
        <v>10.25</v>
      </c>
      <c r="Z31" s="48">
        <f>X31-Y31</f>
        <v>3344.23</v>
      </c>
      <c r="AA31" s="47">
        <f t="shared" si="8"/>
        <v>90538.26000000017</v>
      </c>
      <c r="AB31" s="58">
        <v>620.54</v>
      </c>
      <c r="AC31" s="51">
        <f t="shared" si="9"/>
        <v>89917.72000000018</v>
      </c>
      <c r="AD31" s="48">
        <v>89917.72</v>
      </c>
      <c r="AE31" s="348"/>
      <c r="AF31" s="11"/>
      <c r="AG31" s="11"/>
      <c r="AH31" s="11"/>
    </row>
    <row r="32" spans="1:34" ht="30" customHeight="1">
      <c r="A32" s="222"/>
      <c r="B32" s="432" t="s">
        <v>91</v>
      </c>
      <c r="C32" s="47">
        <f>SUM(D32:G32)</f>
        <v>0</v>
      </c>
      <c r="D32" s="55">
        <v>0</v>
      </c>
      <c r="E32" s="55">
        <v>0</v>
      </c>
      <c r="F32" s="55"/>
      <c r="G32" s="55">
        <v>0</v>
      </c>
      <c r="H32" s="48">
        <f>SUM(I32:K32)</f>
        <v>0</v>
      </c>
      <c r="I32" s="48">
        <v>0</v>
      </c>
      <c r="J32" s="48">
        <v>0</v>
      </c>
      <c r="K32" s="48">
        <v>0</v>
      </c>
      <c r="L32" s="50">
        <f>C32-H32</f>
        <v>0</v>
      </c>
      <c r="M32" s="47">
        <f>N32+O32</f>
        <v>0</v>
      </c>
      <c r="N32" s="62">
        <v>0</v>
      </c>
      <c r="O32" s="48">
        <v>0</v>
      </c>
      <c r="P32" s="48">
        <f>Q32+R32</f>
        <v>0</v>
      </c>
      <c r="Q32" s="48">
        <v>0</v>
      </c>
      <c r="R32" s="48">
        <v>0</v>
      </c>
      <c r="S32" s="50">
        <f>M32-P32</f>
        <v>0</v>
      </c>
      <c r="T32" s="51"/>
      <c r="U32" s="48">
        <v>0</v>
      </c>
      <c r="V32" s="48">
        <v>0</v>
      </c>
      <c r="W32" s="48">
        <f>U32-V32</f>
        <v>0</v>
      </c>
      <c r="X32" s="48">
        <v>0</v>
      </c>
      <c r="Y32" s="48">
        <v>0</v>
      </c>
      <c r="Z32" s="48">
        <f>X32-Y32</f>
        <v>0</v>
      </c>
      <c r="AA32" s="47">
        <f t="shared" si="8"/>
        <v>0</v>
      </c>
      <c r="AB32" s="58">
        <v>0</v>
      </c>
      <c r="AC32" s="51">
        <f>AA32-AB32</f>
        <v>0</v>
      </c>
      <c r="AD32" s="48">
        <v>0</v>
      </c>
      <c r="AE32" s="348"/>
      <c r="AF32" s="11"/>
      <c r="AG32" s="11"/>
      <c r="AH32" s="11"/>
    </row>
    <row r="33" spans="1:34" ht="14.25" customHeight="1">
      <c r="A33" s="202"/>
      <c r="B33" s="206" t="s">
        <v>92</v>
      </c>
      <c r="C33" s="47">
        <f>SUM(D33:G33)</f>
        <v>0</v>
      </c>
      <c r="D33" s="373"/>
      <c r="E33" s="358"/>
      <c r="F33" s="358"/>
      <c r="G33" s="358"/>
      <c r="H33" s="57">
        <f>SUM(I33:K33)</f>
        <v>0</v>
      </c>
      <c r="I33" s="373"/>
      <c r="J33" s="358"/>
      <c r="K33" s="358"/>
      <c r="L33" s="374">
        <f>C33-H33</f>
        <v>0</v>
      </c>
      <c r="M33" s="47">
        <f>N33+O33</f>
        <v>0</v>
      </c>
      <c r="N33" s="358"/>
      <c r="O33" s="375"/>
      <c r="P33" s="56">
        <f>Q33+R33</f>
        <v>0</v>
      </c>
      <c r="Q33" s="359"/>
      <c r="R33" s="373"/>
      <c r="S33" s="50">
        <f>M33-P33</f>
        <v>0</v>
      </c>
      <c r="T33" s="359"/>
      <c r="U33" s="169"/>
      <c r="V33" s="373"/>
      <c r="W33" s="56">
        <f>U33-V33</f>
        <v>0</v>
      </c>
      <c r="X33" s="359"/>
      <c r="Y33" s="373"/>
      <c r="Z33" s="48">
        <f>X33-Y33</f>
        <v>0</v>
      </c>
      <c r="AA33" s="47">
        <f t="shared" si="8"/>
        <v>0</v>
      </c>
      <c r="AB33" s="358"/>
      <c r="AC33" s="58">
        <f>AA33-AB33</f>
        <v>0</v>
      </c>
      <c r="AD33" s="373"/>
      <c r="AE33" s="377"/>
      <c r="AF33" s="11"/>
      <c r="AG33" s="11"/>
      <c r="AH33" s="11"/>
    </row>
    <row r="34" spans="1:34" ht="14.25" customHeight="1">
      <c r="A34" s="387">
        <v>10</v>
      </c>
      <c r="B34" s="269" t="s">
        <v>72</v>
      </c>
      <c r="C34" s="102">
        <f t="shared" si="0"/>
        <v>6910784.460000001</v>
      </c>
      <c r="D34" s="388">
        <v>337381.41</v>
      </c>
      <c r="E34" s="388">
        <v>3454922.31</v>
      </c>
      <c r="F34" s="388">
        <v>3118480.74</v>
      </c>
      <c r="G34" s="388">
        <v>0</v>
      </c>
      <c r="H34" s="389">
        <f t="shared" si="1"/>
        <v>6607627.83</v>
      </c>
      <c r="I34" s="388">
        <v>3456368.22</v>
      </c>
      <c r="J34" s="388">
        <v>3110714.61</v>
      </c>
      <c r="K34" s="388">
        <v>40545</v>
      </c>
      <c r="L34" s="390">
        <f t="shared" si="2"/>
        <v>303156.6300000008</v>
      </c>
      <c r="M34" s="391">
        <f>N34+O34</f>
        <v>214645.52</v>
      </c>
      <c r="N34" s="388">
        <v>182210.33</v>
      </c>
      <c r="O34" s="388">
        <v>32435.19</v>
      </c>
      <c r="P34" s="392">
        <f>Q34+R34</f>
        <v>61013.43</v>
      </c>
      <c r="Q34" s="388">
        <v>41950.35</v>
      </c>
      <c r="R34" s="388">
        <v>19063.08</v>
      </c>
      <c r="S34" s="390">
        <f t="shared" si="5"/>
        <v>153632.09</v>
      </c>
      <c r="T34" s="393">
        <v>72526.12</v>
      </c>
      <c r="U34" s="388">
        <v>129448.41</v>
      </c>
      <c r="V34" s="103">
        <v>45511.43</v>
      </c>
      <c r="W34" s="103">
        <f t="shared" si="6"/>
        <v>83936.98000000001</v>
      </c>
      <c r="X34" s="103">
        <v>612.78</v>
      </c>
      <c r="Y34" s="103">
        <v>2242.99</v>
      </c>
      <c r="Z34" s="103">
        <f t="shared" si="7"/>
        <v>-1630.2099999999998</v>
      </c>
      <c r="AA34" s="140">
        <f t="shared" si="8"/>
        <v>466569.37000000075</v>
      </c>
      <c r="AB34" s="103">
        <v>1643</v>
      </c>
      <c r="AC34" s="103">
        <f t="shared" si="9"/>
        <v>464926.37000000075</v>
      </c>
      <c r="AD34" s="103">
        <v>464926.37</v>
      </c>
      <c r="AE34" s="139"/>
      <c r="AF34" s="11"/>
      <c r="AG34" s="11"/>
      <c r="AH34" s="11"/>
    </row>
    <row r="35" spans="1:34" ht="14.25" customHeight="1">
      <c r="A35" s="394">
        <v>11</v>
      </c>
      <c r="B35" s="275" t="s">
        <v>73</v>
      </c>
      <c r="C35" s="142">
        <f t="shared" si="0"/>
        <v>1722425.27</v>
      </c>
      <c r="D35" s="106">
        <v>155112</v>
      </c>
      <c r="E35" s="106">
        <v>974479.64</v>
      </c>
      <c r="F35" s="106">
        <v>592833.63</v>
      </c>
      <c r="G35" s="106">
        <v>0</v>
      </c>
      <c r="H35" s="106">
        <f t="shared" si="1"/>
        <v>1566718.6099999999</v>
      </c>
      <c r="I35" s="106">
        <v>974479.64</v>
      </c>
      <c r="J35" s="106">
        <v>592238.97</v>
      </c>
      <c r="K35" s="106">
        <v>0</v>
      </c>
      <c r="L35" s="141">
        <f t="shared" si="2"/>
        <v>155706.66000000015</v>
      </c>
      <c r="M35" s="142">
        <f t="shared" si="3"/>
        <v>0</v>
      </c>
      <c r="N35" s="106">
        <v>0</v>
      </c>
      <c r="O35" s="106">
        <v>0</v>
      </c>
      <c r="P35" s="106">
        <f t="shared" si="4"/>
        <v>0</v>
      </c>
      <c r="Q35" s="106">
        <v>0</v>
      </c>
      <c r="R35" s="106">
        <v>0</v>
      </c>
      <c r="S35" s="141">
        <f t="shared" si="5"/>
        <v>0</v>
      </c>
      <c r="T35" s="106">
        <v>61987.74</v>
      </c>
      <c r="U35" s="106">
        <v>6487.01</v>
      </c>
      <c r="V35" s="106">
        <v>770.42</v>
      </c>
      <c r="W35" s="106">
        <f t="shared" si="6"/>
        <v>5716.59</v>
      </c>
      <c r="X35" s="106">
        <v>1471.04</v>
      </c>
      <c r="Y35" s="106">
        <v>541.67</v>
      </c>
      <c r="Z35" s="106">
        <f t="shared" si="7"/>
        <v>929.37</v>
      </c>
      <c r="AA35" s="142">
        <f t="shared" si="8"/>
        <v>100364.88000000015</v>
      </c>
      <c r="AB35" s="106">
        <v>0</v>
      </c>
      <c r="AC35" s="106">
        <f t="shared" si="9"/>
        <v>100364.88000000015</v>
      </c>
      <c r="AD35" s="106">
        <v>100364.88</v>
      </c>
      <c r="AE35" s="141"/>
      <c r="AF35" s="11"/>
      <c r="AG35" s="11"/>
      <c r="AH35" s="11"/>
    </row>
    <row r="36" spans="1:34" ht="14.25" customHeight="1">
      <c r="A36" s="356">
        <v>12</v>
      </c>
      <c r="B36" s="299" t="s">
        <v>74</v>
      </c>
      <c r="C36" s="300">
        <f t="shared" si="0"/>
        <v>5481353.16</v>
      </c>
      <c r="D36" s="129">
        <v>234172.7</v>
      </c>
      <c r="E36" s="129">
        <v>2481638.2</v>
      </c>
      <c r="F36" s="129">
        <v>2416012.95</v>
      </c>
      <c r="G36" s="129">
        <v>349529.31</v>
      </c>
      <c r="H36" s="144">
        <f t="shared" si="1"/>
        <v>4966194.08</v>
      </c>
      <c r="I36" s="129">
        <v>2440736.22</v>
      </c>
      <c r="J36" s="129">
        <v>2178363.45</v>
      </c>
      <c r="K36" s="127">
        <v>347094.41</v>
      </c>
      <c r="L36" s="145">
        <f t="shared" si="2"/>
        <v>515159.0800000001</v>
      </c>
      <c r="M36" s="143">
        <f t="shared" si="3"/>
        <v>0</v>
      </c>
      <c r="N36" s="129">
        <v>0</v>
      </c>
      <c r="O36" s="129">
        <v>0</v>
      </c>
      <c r="P36" s="129">
        <f t="shared" si="4"/>
        <v>0</v>
      </c>
      <c r="Q36" s="129">
        <v>0</v>
      </c>
      <c r="R36" s="129">
        <v>0</v>
      </c>
      <c r="S36" s="145">
        <f t="shared" si="5"/>
        <v>0</v>
      </c>
      <c r="T36" s="128">
        <v>509822.96</v>
      </c>
      <c r="U36" s="129">
        <v>384333.64</v>
      </c>
      <c r="V36" s="129">
        <v>352515.46</v>
      </c>
      <c r="W36" s="129">
        <f t="shared" si="6"/>
        <v>31818.179999999993</v>
      </c>
      <c r="X36" s="129">
        <v>33.96</v>
      </c>
      <c r="Y36" s="129">
        <v>2985.07</v>
      </c>
      <c r="Z36" s="129">
        <f t="shared" si="7"/>
        <v>-2951.11</v>
      </c>
      <c r="AA36" s="143">
        <f t="shared" si="8"/>
        <v>34203.190000000046</v>
      </c>
      <c r="AB36" s="144">
        <v>5327</v>
      </c>
      <c r="AC36" s="128">
        <f t="shared" si="9"/>
        <v>28876.190000000046</v>
      </c>
      <c r="AD36" s="129">
        <v>28876.19</v>
      </c>
      <c r="AE36" s="145"/>
      <c r="AF36" s="11"/>
      <c r="AG36" s="11"/>
      <c r="AH36" s="11"/>
    </row>
    <row r="37" spans="1:34" ht="14.25" customHeight="1">
      <c r="A37" s="395">
        <v>13</v>
      </c>
      <c r="B37" s="289" t="s">
        <v>75</v>
      </c>
      <c r="C37" s="396">
        <f t="shared" si="0"/>
        <v>13944717.14</v>
      </c>
      <c r="D37" s="397">
        <v>1251624.55</v>
      </c>
      <c r="E37" s="397">
        <v>12446162.15</v>
      </c>
      <c r="F37" s="397">
        <v>246930.44</v>
      </c>
      <c r="G37" s="397">
        <v>0</v>
      </c>
      <c r="H37" s="397">
        <f t="shared" si="1"/>
        <v>12493380.73</v>
      </c>
      <c r="I37" s="397">
        <v>12233847.51</v>
      </c>
      <c r="J37" s="397">
        <v>259533.22</v>
      </c>
      <c r="K37" s="398">
        <v>0</v>
      </c>
      <c r="L37" s="399">
        <f t="shared" si="2"/>
        <v>1451336.4100000001</v>
      </c>
      <c r="M37" s="396">
        <f>N37+O37</f>
        <v>1721324.93</v>
      </c>
      <c r="N37" s="397">
        <v>1721324.93</v>
      </c>
      <c r="O37" s="397">
        <v>0</v>
      </c>
      <c r="P37" s="397">
        <f t="shared" si="4"/>
        <v>1707737.65</v>
      </c>
      <c r="Q37" s="397">
        <v>1707737.65</v>
      </c>
      <c r="R37" s="397">
        <v>0</v>
      </c>
      <c r="S37" s="399">
        <f t="shared" si="5"/>
        <v>13587.280000000028</v>
      </c>
      <c r="T37" s="400">
        <v>60146.83</v>
      </c>
      <c r="U37" s="397">
        <v>13606863.6</v>
      </c>
      <c r="V37" s="397">
        <v>3395323.11</v>
      </c>
      <c r="W37" s="397">
        <f t="shared" si="6"/>
        <v>10211540.49</v>
      </c>
      <c r="X37" s="397">
        <v>248245.59</v>
      </c>
      <c r="Y37" s="397">
        <v>2939.26</v>
      </c>
      <c r="Z37" s="397">
        <f t="shared" si="7"/>
        <v>245306.33</v>
      </c>
      <c r="AA37" s="396">
        <f t="shared" si="8"/>
        <v>11861623.68</v>
      </c>
      <c r="AB37" s="400">
        <v>799</v>
      </c>
      <c r="AC37" s="400">
        <f t="shared" si="9"/>
        <v>11860824.68</v>
      </c>
      <c r="AD37" s="397">
        <v>11860824.68</v>
      </c>
      <c r="AE37" s="399"/>
      <c r="AF37" s="11"/>
      <c r="AG37" s="11"/>
      <c r="AH37" s="11"/>
    </row>
    <row r="38" spans="1:34" ht="14.25" customHeight="1">
      <c r="A38" s="401">
        <v>14</v>
      </c>
      <c r="B38" s="294" t="s">
        <v>76</v>
      </c>
      <c r="C38" s="148">
        <f t="shared" si="0"/>
        <v>18552657.61</v>
      </c>
      <c r="D38" s="147">
        <f>D39+D40-D41</f>
        <v>917460.99</v>
      </c>
      <c r="E38" s="147">
        <f>E39+E40-E41</f>
        <v>14229817.28</v>
      </c>
      <c r="F38" s="147">
        <f>F39+F40-F41</f>
        <v>3012340.21</v>
      </c>
      <c r="G38" s="147">
        <f>G39+G40-G41</f>
        <v>393039.13</v>
      </c>
      <c r="H38" s="147">
        <f t="shared" si="1"/>
        <v>18777546.509999998</v>
      </c>
      <c r="I38" s="147">
        <f>I39+I40-I41</f>
        <v>15717923.17</v>
      </c>
      <c r="J38" s="147">
        <f>J39+J40-J41</f>
        <v>2818724.73</v>
      </c>
      <c r="K38" s="147">
        <f aca="true" t="shared" si="14" ref="K38:T38">K39+K40-K41</f>
        <v>240898.61</v>
      </c>
      <c r="L38" s="147">
        <f t="shared" si="14"/>
        <v>-224888.90000000148</v>
      </c>
      <c r="M38" s="148">
        <f t="shared" si="3"/>
        <v>2854817.0500000003</v>
      </c>
      <c r="N38" s="147">
        <f t="shared" si="14"/>
        <v>2828207.95</v>
      </c>
      <c r="O38" s="147">
        <f t="shared" si="14"/>
        <v>26609.1</v>
      </c>
      <c r="P38" s="147">
        <f t="shared" si="4"/>
        <v>1240449</v>
      </c>
      <c r="Q38" s="147">
        <f t="shared" si="14"/>
        <v>1240449</v>
      </c>
      <c r="R38" s="147">
        <f t="shared" si="14"/>
        <v>0</v>
      </c>
      <c r="S38" s="150">
        <f t="shared" si="5"/>
        <v>1614368.0500000003</v>
      </c>
      <c r="T38" s="147">
        <f t="shared" si="14"/>
        <v>641443.41</v>
      </c>
      <c r="U38" s="147">
        <f>U39+U40-U41</f>
        <v>442642.97</v>
      </c>
      <c r="V38" s="147">
        <f aca="true" t="shared" si="15" ref="V38:AB38">V39+V40-V41</f>
        <v>401571.04</v>
      </c>
      <c r="W38" s="147">
        <f t="shared" si="6"/>
        <v>41071.92999999999</v>
      </c>
      <c r="X38" s="147">
        <f t="shared" si="15"/>
        <v>18485.809999999998</v>
      </c>
      <c r="Y38" s="147">
        <f t="shared" si="15"/>
        <v>3046.19</v>
      </c>
      <c r="Z38" s="147">
        <f t="shared" si="7"/>
        <v>15439.619999999997</v>
      </c>
      <c r="AA38" s="148">
        <f t="shared" si="8"/>
        <v>804547.2899999988</v>
      </c>
      <c r="AB38" s="147">
        <f t="shared" si="15"/>
        <v>0</v>
      </c>
      <c r="AC38" s="149">
        <f t="shared" si="9"/>
        <v>804547.2899999988</v>
      </c>
      <c r="AD38" s="147">
        <f>SUM(AD40:AD41)+AD39-AE40</f>
        <v>804547.29</v>
      </c>
      <c r="AE38" s="150"/>
      <c r="AF38" s="11"/>
      <c r="AG38" s="11"/>
      <c r="AH38" s="11"/>
    </row>
    <row r="39" spans="1:34" ht="14.25" customHeight="1">
      <c r="A39" s="202"/>
      <c r="B39" s="223" t="s">
        <v>59</v>
      </c>
      <c r="C39" s="47">
        <f t="shared" si="0"/>
        <v>18508509.61</v>
      </c>
      <c r="D39" s="48">
        <v>917460.99</v>
      </c>
      <c r="E39" s="48">
        <v>14185669.28</v>
      </c>
      <c r="F39" s="48">
        <v>3012340.21</v>
      </c>
      <c r="G39" s="48">
        <v>393039.13</v>
      </c>
      <c r="H39" s="48">
        <f t="shared" si="1"/>
        <v>18628747.96</v>
      </c>
      <c r="I39" s="48">
        <v>15673671.79</v>
      </c>
      <c r="J39" s="48">
        <v>2818724.73</v>
      </c>
      <c r="K39" s="49">
        <v>136351.44</v>
      </c>
      <c r="L39" s="50">
        <f t="shared" si="2"/>
        <v>-120238.35000000149</v>
      </c>
      <c r="M39" s="47">
        <f t="shared" si="3"/>
        <v>1350958.02</v>
      </c>
      <c r="N39" s="48">
        <v>1324348.92</v>
      </c>
      <c r="O39" s="48">
        <v>26609.1</v>
      </c>
      <c r="P39" s="48">
        <f t="shared" si="4"/>
        <v>41727.87</v>
      </c>
      <c r="Q39" s="48">
        <v>41727.87</v>
      </c>
      <c r="R39" s="48">
        <v>0</v>
      </c>
      <c r="S39" s="50">
        <f t="shared" si="5"/>
        <v>1309230.15</v>
      </c>
      <c r="T39" s="51">
        <v>363878.89</v>
      </c>
      <c r="U39" s="48">
        <v>436772.18</v>
      </c>
      <c r="V39" s="48">
        <v>401571.04</v>
      </c>
      <c r="W39" s="48">
        <f t="shared" si="6"/>
        <v>35201.140000000014</v>
      </c>
      <c r="X39" s="48">
        <v>17208.73</v>
      </c>
      <c r="Y39" s="48">
        <v>1311.54</v>
      </c>
      <c r="Z39" s="48">
        <f t="shared" si="7"/>
        <v>15897.189999999999</v>
      </c>
      <c r="AA39" s="47">
        <f t="shared" si="8"/>
        <v>876211.2399999984</v>
      </c>
      <c r="AB39" s="58">
        <v>0</v>
      </c>
      <c r="AC39" s="51">
        <f t="shared" si="9"/>
        <v>876211.2399999984</v>
      </c>
      <c r="AD39" s="48">
        <v>876211.24</v>
      </c>
      <c r="AE39" s="348"/>
      <c r="AF39" s="11"/>
      <c r="AG39" s="11"/>
      <c r="AH39" s="11"/>
    </row>
    <row r="40" spans="1:34" ht="14.25" customHeight="1">
      <c r="A40" s="202"/>
      <c r="B40" s="248" t="s">
        <v>32</v>
      </c>
      <c r="C40" s="47">
        <f>SUM(D40:G40)</f>
        <v>44148</v>
      </c>
      <c r="D40" s="55">
        <v>0</v>
      </c>
      <c r="E40" s="55">
        <v>44148</v>
      </c>
      <c r="F40" s="55">
        <v>0</v>
      </c>
      <c r="G40" s="55">
        <v>0</v>
      </c>
      <c r="H40" s="48">
        <f>SUM(I40:K40)</f>
        <v>148798.55</v>
      </c>
      <c r="I40" s="48">
        <v>44251.38</v>
      </c>
      <c r="J40" s="49">
        <v>0</v>
      </c>
      <c r="K40" s="63">
        <v>104547.17</v>
      </c>
      <c r="L40" s="50">
        <f t="shared" si="2"/>
        <v>-104650.54999999999</v>
      </c>
      <c r="M40" s="47">
        <f>N40+O40</f>
        <v>1503859.03</v>
      </c>
      <c r="N40" s="62">
        <v>1503859.03</v>
      </c>
      <c r="O40" s="48">
        <v>0</v>
      </c>
      <c r="P40" s="48">
        <f>Q40+R40</f>
        <v>1198721.13</v>
      </c>
      <c r="Q40" s="48">
        <v>1198721.13</v>
      </c>
      <c r="R40" s="48">
        <v>0</v>
      </c>
      <c r="S40" s="50">
        <f t="shared" si="5"/>
        <v>305137.90000000014</v>
      </c>
      <c r="T40" s="51">
        <v>277564.52</v>
      </c>
      <c r="U40" s="48">
        <v>5870.79</v>
      </c>
      <c r="V40" s="48">
        <v>0</v>
      </c>
      <c r="W40" s="48">
        <f t="shared" si="6"/>
        <v>5870.79</v>
      </c>
      <c r="X40" s="48">
        <v>1277.08</v>
      </c>
      <c r="Y40" s="48">
        <v>1734.65</v>
      </c>
      <c r="Z40" s="48">
        <f>X40-Y40</f>
        <v>-457.57000000000016</v>
      </c>
      <c r="AA40" s="47">
        <f t="shared" si="8"/>
        <v>-71663.94999999988</v>
      </c>
      <c r="AB40" s="58">
        <v>0</v>
      </c>
      <c r="AC40" s="51">
        <f t="shared" si="9"/>
        <v>-71663.94999999988</v>
      </c>
      <c r="AD40" s="48"/>
      <c r="AE40" s="348">
        <v>71663.95</v>
      </c>
      <c r="AF40" s="11"/>
      <c r="AG40" s="11"/>
      <c r="AH40" s="11"/>
    </row>
    <row r="41" spans="1:34" ht="14.25" customHeight="1">
      <c r="A41" s="202"/>
      <c r="B41" s="206" t="s">
        <v>80</v>
      </c>
      <c r="C41" s="47">
        <f>SUM(D41:G41)</f>
        <v>0</v>
      </c>
      <c r="D41" s="55"/>
      <c r="E41" s="55"/>
      <c r="F41" s="55"/>
      <c r="G41" s="55"/>
      <c r="H41" s="48">
        <f>SUM(I41:K41)</f>
        <v>0</v>
      </c>
      <c r="I41" s="48"/>
      <c r="J41" s="49"/>
      <c r="K41" s="63">
        <v>0</v>
      </c>
      <c r="L41" s="50">
        <f>C41-H41</f>
        <v>0</v>
      </c>
      <c r="M41" s="47">
        <f>N41+O41</f>
        <v>0</v>
      </c>
      <c r="N41" s="62"/>
      <c r="O41" s="48">
        <v>0</v>
      </c>
      <c r="P41" s="48">
        <f>Q41+R41</f>
        <v>0</v>
      </c>
      <c r="Q41" s="48"/>
      <c r="R41" s="48">
        <v>0</v>
      </c>
      <c r="S41" s="50">
        <f>M41-P41</f>
        <v>0</v>
      </c>
      <c r="T41" s="51"/>
      <c r="U41" s="48"/>
      <c r="V41" s="48"/>
      <c r="W41" s="48">
        <f>U41-V41</f>
        <v>0</v>
      </c>
      <c r="X41" s="48"/>
      <c r="Y41" s="48"/>
      <c r="Z41" s="48">
        <f>X41-Y41</f>
        <v>0</v>
      </c>
      <c r="AA41" s="47">
        <f t="shared" si="8"/>
        <v>0</v>
      </c>
      <c r="AB41" s="58">
        <v>0</v>
      </c>
      <c r="AC41" s="51">
        <f>AA41-AB41</f>
        <v>0</v>
      </c>
      <c r="AD41" s="48"/>
      <c r="AE41" s="348"/>
      <c r="AF41" s="11"/>
      <c r="AG41" s="11"/>
      <c r="AH41" s="11"/>
    </row>
    <row r="42" spans="1:34" ht="14.25" customHeight="1">
      <c r="A42" s="402">
        <v>15</v>
      </c>
      <c r="B42" s="299" t="s">
        <v>71</v>
      </c>
      <c r="C42" s="182">
        <f t="shared" si="0"/>
        <v>2761793.97</v>
      </c>
      <c r="D42" s="183">
        <v>81729.2</v>
      </c>
      <c r="E42" s="183">
        <v>2137595.42</v>
      </c>
      <c r="F42" s="183">
        <v>334637.64</v>
      </c>
      <c r="G42" s="183">
        <v>207831.71</v>
      </c>
      <c r="H42" s="183">
        <f t="shared" si="1"/>
        <v>2699708.7099999995</v>
      </c>
      <c r="I42" s="183">
        <v>1949241.67</v>
      </c>
      <c r="J42" s="183">
        <v>440051.47</v>
      </c>
      <c r="K42" s="184">
        <v>310415.57</v>
      </c>
      <c r="L42" s="185">
        <f t="shared" si="2"/>
        <v>62085.26000000071</v>
      </c>
      <c r="M42" s="182">
        <f t="shared" si="3"/>
        <v>497249.37</v>
      </c>
      <c r="N42" s="183">
        <v>497249.37</v>
      </c>
      <c r="O42" s="183">
        <v>0</v>
      </c>
      <c r="P42" s="183">
        <f t="shared" si="4"/>
        <v>206282.1</v>
      </c>
      <c r="Q42" s="183">
        <v>206282.1</v>
      </c>
      <c r="R42" s="183">
        <v>0</v>
      </c>
      <c r="S42" s="185">
        <f t="shared" si="5"/>
        <v>290967.27</v>
      </c>
      <c r="T42" s="186">
        <v>96360.9</v>
      </c>
      <c r="U42" s="183">
        <v>35349.87</v>
      </c>
      <c r="V42" s="183">
        <v>34634.16</v>
      </c>
      <c r="W42" s="183">
        <f t="shared" si="6"/>
        <v>715.7099999999991</v>
      </c>
      <c r="X42" s="183">
        <v>7330.37</v>
      </c>
      <c r="Y42" s="183">
        <v>376.65</v>
      </c>
      <c r="Z42" s="183">
        <f t="shared" si="7"/>
        <v>6953.72</v>
      </c>
      <c r="AA42" s="182">
        <f t="shared" si="8"/>
        <v>264361.0600000007</v>
      </c>
      <c r="AB42" s="186">
        <v>0</v>
      </c>
      <c r="AC42" s="186">
        <f t="shared" si="9"/>
        <v>264361.0600000007</v>
      </c>
      <c r="AD42" s="183">
        <v>264361.06</v>
      </c>
      <c r="AE42" s="185"/>
      <c r="AF42" s="11"/>
      <c r="AG42" s="11"/>
      <c r="AH42" s="11"/>
    </row>
    <row r="43" spans="1:34" ht="14.25" customHeight="1">
      <c r="A43" s="403">
        <v>16</v>
      </c>
      <c r="B43" s="309" t="s">
        <v>77</v>
      </c>
      <c r="C43" s="187">
        <f t="shared" si="0"/>
        <v>13529890.82</v>
      </c>
      <c r="D43" s="188">
        <v>869582.3</v>
      </c>
      <c r="E43" s="188">
        <v>12117520.78</v>
      </c>
      <c r="F43" s="188">
        <v>542787.74</v>
      </c>
      <c r="G43" s="188">
        <v>0</v>
      </c>
      <c r="H43" s="188">
        <f t="shared" si="1"/>
        <v>13378559.45</v>
      </c>
      <c r="I43" s="188">
        <v>12826116.02</v>
      </c>
      <c r="J43" s="188">
        <v>552443.43</v>
      </c>
      <c r="K43" s="189">
        <v>0</v>
      </c>
      <c r="L43" s="190">
        <f t="shared" si="2"/>
        <v>151331.37000000104</v>
      </c>
      <c r="M43" s="187">
        <f t="shared" si="3"/>
        <v>1798449.18</v>
      </c>
      <c r="N43" s="188">
        <v>1798449.18</v>
      </c>
      <c r="O43" s="188">
        <v>0</v>
      </c>
      <c r="P43" s="188">
        <f t="shared" si="4"/>
        <v>990396.51</v>
      </c>
      <c r="Q43" s="188">
        <v>990396.51</v>
      </c>
      <c r="R43" s="188">
        <v>0</v>
      </c>
      <c r="S43" s="190">
        <f t="shared" si="5"/>
        <v>808052.6699999999</v>
      </c>
      <c r="T43" s="191">
        <v>171572.52</v>
      </c>
      <c r="U43" s="188">
        <v>643059.48</v>
      </c>
      <c r="V43" s="188">
        <v>299632.34</v>
      </c>
      <c r="W43" s="188">
        <f t="shared" si="6"/>
        <v>343427.13999999996</v>
      </c>
      <c r="X43" s="188">
        <v>6804.51</v>
      </c>
      <c r="Y43" s="188">
        <v>1165.48</v>
      </c>
      <c r="Z43" s="188">
        <f t="shared" si="7"/>
        <v>5639.030000000001</v>
      </c>
      <c r="AA43" s="187">
        <f t="shared" si="8"/>
        <v>1136877.6900000009</v>
      </c>
      <c r="AB43" s="191">
        <v>0</v>
      </c>
      <c r="AC43" s="191">
        <f t="shared" si="9"/>
        <v>1136877.6900000009</v>
      </c>
      <c r="AD43" s="188">
        <v>1136877.69</v>
      </c>
      <c r="AE43" s="190"/>
      <c r="AF43" s="11"/>
      <c r="AG43" s="11"/>
      <c r="AH43" s="11"/>
    </row>
    <row r="44" spans="1:34" ht="14.25" customHeight="1">
      <c r="A44" s="404">
        <v>17</v>
      </c>
      <c r="B44" s="317" t="s">
        <v>78</v>
      </c>
      <c r="C44" s="151">
        <f t="shared" si="0"/>
        <v>3735209.73</v>
      </c>
      <c r="D44" s="152">
        <v>307134.79</v>
      </c>
      <c r="E44" s="152">
        <v>3103470.15</v>
      </c>
      <c r="F44" s="152">
        <v>115213.08</v>
      </c>
      <c r="G44" s="152">
        <v>209391.71</v>
      </c>
      <c r="H44" s="152">
        <f t="shared" si="1"/>
        <v>3925716.4899999993</v>
      </c>
      <c r="I44" s="152">
        <v>2550461.01</v>
      </c>
      <c r="J44" s="152">
        <v>59539.8</v>
      </c>
      <c r="K44" s="152">
        <v>1315715.68</v>
      </c>
      <c r="L44" s="153">
        <f t="shared" si="2"/>
        <v>-190506.7599999993</v>
      </c>
      <c r="M44" s="151">
        <f t="shared" si="3"/>
        <v>970470.28</v>
      </c>
      <c r="N44" s="152">
        <v>754543.85</v>
      </c>
      <c r="O44" s="152">
        <v>215926.43</v>
      </c>
      <c r="P44" s="152">
        <f t="shared" si="4"/>
        <v>368981.23</v>
      </c>
      <c r="Q44" s="152"/>
      <c r="R44" s="152">
        <v>368981.23</v>
      </c>
      <c r="S44" s="153">
        <f t="shared" si="5"/>
        <v>601489.05</v>
      </c>
      <c r="T44" s="154">
        <v>294024.93</v>
      </c>
      <c r="U44" s="152">
        <v>16953.76</v>
      </c>
      <c r="V44" s="152">
        <v>6118.63</v>
      </c>
      <c r="W44" s="152">
        <f t="shared" si="6"/>
        <v>10835.129999999997</v>
      </c>
      <c r="X44" s="152">
        <v>5062.41</v>
      </c>
      <c r="Y44" s="152">
        <v>402.23</v>
      </c>
      <c r="Z44" s="433">
        <f t="shared" si="7"/>
        <v>4660.18</v>
      </c>
      <c r="AA44" s="434">
        <f t="shared" si="8"/>
        <v>132452.67000000074</v>
      </c>
      <c r="AB44" s="154">
        <v>169</v>
      </c>
      <c r="AC44" s="154">
        <f t="shared" si="9"/>
        <v>132283.67000000074</v>
      </c>
      <c r="AD44" s="152">
        <v>132283.67</v>
      </c>
      <c r="AE44" s="153"/>
      <c r="AF44" s="11"/>
      <c r="AG44" s="11"/>
      <c r="AH44" s="11"/>
    </row>
    <row r="45" spans="1:34" ht="14.25" customHeight="1" thickBot="1">
      <c r="A45" s="405">
        <v>18</v>
      </c>
      <c r="B45" s="327" t="s">
        <v>79</v>
      </c>
      <c r="C45" s="155">
        <f t="shared" si="0"/>
        <v>2737334.01</v>
      </c>
      <c r="D45" s="156">
        <v>197527.16</v>
      </c>
      <c r="E45" s="156">
        <v>1403151.41</v>
      </c>
      <c r="F45" s="157">
        <v>1136655.44</v>
      </c>
      <c r="G45" s="158"/>
      <c r="H45" s="159">
        <f t="shared" si="1"/>
        <v>2574376.5</v>
      </c>
      <c r="I45" s="160">
        <v>984498.97</v>
      </c>
      <c r="J45" s="160">
        <v>1589877.53</v>
      </c>
      <c r="K45" s="161"/>
      <c r="L45" s="162">
        <f t="shared" si="2"/>
        <v>162957.50999999978</v>
      </c>
      <c r="M45" s="155">
        <f t="shared" si="3"/>
        <v>0</v>
      </c>
      <c r="N45" s="156">
        <v>0</v>
      </c>
      <c r="O45" s="160">
        <v>0</v>
      </c>
      <c r="P45" s="159">
        <f t="shared" si="4"/>
        <v>0</v>
      </c>
      <c r="Q45" s="160">
        <v>0</v>
      </c>
      <c r="R45" s="160">
        <v>0</v>
      </c>
      <c r="S45" s="162">
        <f t="shared" si="5"/>
        <v>0</v>
      </c>
      <c r="T45" s="406"/>
      <c r="U45" s="160">
        <v>25489.48</v>
      </c>
      <c r="V45" s="160">
        <v>45898.46</v>
      </c>
      <c r="W45" s="159">
        <f t="shared" si="6"/>
        <v>-20408.98</v>
      </c>
      <c r="X45" s="160">
        <v>169.85</v>
      </c>
      <c r="Y45" s="160">
        <v>14250.73</v>
      </c>
      <c r="Z45" s="159">
        <f t="shared" si="7"/>
        <v>-14080.88</v>
      </c>
      <c r="AA45" s="155">
        <f t="shared" si="8"/>
        <v>128467.64999999976</v>
      </c>
      <c r="AB45" s="163">
        <v>0</v>
      </c>
      <c r="AC45" s="411">
        <f t="shared" si="9"/>
        <v>128467.64999999976</v>
      </c>
      <c r="AD45" s="412">
        <v>128467.65</v>
      </c>
      <c r="AE45" s="164"/>
      <c r="AF45" s="11"/>
      <c r="AG45" s="11"/>
      <c r="AH45" s="11"/>
    </row>
    <row r="46" spans="1:34" ht="20.25" customHeight="1" thickBot="1">
      <c r="A46" s="447" t="s">
        <v>60</v>
      </c>
      <c r="B46" s="448"/>
      <c r="C46" s="407">
        <f aca="true" t="shared" si="16" ref="C46:AE46">C8+C14+C15+C16+C22+C23+C24+C28+C29+C34+C35+C36+C37+C38+C42+C43+C44+C45</f>
        <v>150329768.38</v>
      </c>
      <c r="D46" s="407">
        <f t="shared" si="16"/>
        <v>10126611.049999999</v>
      </c>
      <c r="E46" s="407">
        <f t="shared" si="16"/>
        <v>103550511.94000001</v>
      </c>
      <c r="F46" s="407">
        <f t="shared" si="16"/>
        <v>34757691.949999996</v>
      </c>
      <c r="G46" s="407">
        <f t="shared" si="16"/>
        <v>1894953.44</v>
      </c>
      <c r="H46" s="407">
        <f t="shared" si="16"/>
        <v>143686624.66</v>
      </c>
      <c r="I46" s="407">
        <f t="shared" si="16"/>
        <v>107720641.76</v>
      </c>
      <c r="J46" s="407">
        <f t="shared" si="16"/>
        <v>32975971.879999995</v>
      </c>
      <c r="K46" s="407">
        <f t="shared" si="16"/>
        <v>2990011.02</v>
      </c>
      <c r="L46" s="407">
        <f t="shared" si="16"/>
        <v>6643143.7200000025</v>
      </c>
      <c r="M46" s="407">
        <f t="shared" si="16"/>
        <v>20689531.7</v>
      </c>
      <c r="N46" s="407">
        <f t="shared" si="16"/>
        <v>20213743.87</v>
      </c>
      <c r="O46" s="407">
        <f t="shared" si="16"/>
        <v>475787.82999999996</v>
      </c>
      <c r="P46" s="407">
        <f t="shared" si="16"/>
        <v>13385195.68</v>
      </c>
      <c r="Q46" s="407">
        <f t="shared" si="16"/>
        <v>12966354.629999999</v>
      </c>
      <c r="R46" s="407">
        <f t="shared" si="16"/>
        <v>418841.05</v>
      </c>
      <c r="S46" s="407">
        <f t="shared" si="16"/>
        <v>7304336.019999999</v>
      </c>
      <c r="T46" s="407">
        <f t="shared" si="16"/>
        <v>7217651.38</v>
      </c>
      <c r="U46" s="407">
        <f t="shared" si="16"/>
        <v>20002860.770000003</v>
      </c>
      <c r="V46" s="407">
        <f t="shared" si="16"/>
        <v>5587233.359999999</v>
      </c>
      <c r="W46" s="407">
        <f t="shared" si="16"/>
        <v>14415627.410000002</v>
      </c>
      <c r="X46" s="407">
        <f t="shared" si="16"/>
        <v>492877.17</v>
      </c>
      <c r="Y46" s="407">
        <f t="shared" si="16"/>
        <v>403409.58999999997</v>
      </c>
      <c r="Z46" s="407">
        <f t="shared" si="16"/>
        <v>89467.57999999999</v>
      </c>
      <c r="AA46" s="407">
        <f t="shared" si="16"/>
        <v>21234923.350000005</v>
      </c>
      <c r="AB46" s="407">
        <f t="shared" si="16"/>
        <v>43247.54</v>
      </c>
      <c r="AC46" s="413">
        <f t="shared" si="16"/>
        <v>21191675.810000006</v>
      </c>
      <c r="AD46" s="407">
        <f t="shared" si="16"/>
        <v>21191675.81</v>
      </c>
      <c r="AE46" s="414">
        <f t="shared" si="16"/>
        <v>0</v>
      </c>
      <c r="AF46" s="338"/>
      <c r="AG46" s="408"/>
      <c r="AH46" s="11"/>
    </row>
    <row r="47" spans="2:31" ht="15">
      <c r="B47" s="12"/>
      <c r="H47" s="13"/>
      <c r="I47" s="14"/>
      <c r="J47" s="68"/>
      <c r="K47" s="166"/>
      <c r="L47" s="16"/>
      <c r="M47" s="17"/>
      <c r="N47" s="17"/>
      <c r="O47" s="18"/>
      <c r="P47" s="14"/>
      <c r="Q47" s="14"/>
      <c r="R47" s="14"/>
      <c r="S47" s="14"/>
      <c r="AC47" s="19"/>
      <c r="AD47" s="19"/>
      <c r="AE47" s="19"/>
    </row>
    <row r="48" spans="1:29" ht="15">
      <c r="A48" s="168" t="s">
        <v>89</v>
      </c>
      <c r="B48" s="20"/>
      <c r="C48" s="17"/>
      <c r="D48" s="17"/>
      <c r="E48" s="17"/>
      <c r="F48" s="17"/>
      <c r="G48" s="17"/>
      <c r="H48" s="13"/>
      <c r="I48" s="14"/>
      <c r="J48" s="68"/>
      <c r="K48" s="68"/>
      <c r="L48" s="22"/>
      <c r="M48" s="23"/>
      <c r="N48" s="23"/>
      <c r="O48" s="437"/>
      <c r="P48" s="437"/>
      <c r="Q48" s="14"/>
      <c r="R48" s="14"/>
      <c r="S48" s="14"/>
      <c r="AC48" s="24"/>
    </row>
    <row r="49" spans="1:32" ht="15">
      <c r="A49" s="168"/>
      <c r="B49" s="22"/>
      <c r="C49" s="17"/>
      <c r="D49" s="3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435"/>
      <c r="AE49" s="17"/>
      <c r="AF49" s="17"/>
    </row>
    <row r="50" spans="1:31" ht="15">
      <c r="A50" s="15"/>
      <c r="B50" s="16"/>
      <c r="C50" s="17"/>
      <c r="D50" s="17"/>
      <c r="E50" s="17"/>
      <c r="F50" s="17"/>
      <c r="G50" s="18"/>
      <c r="H50" s="13"/>
      <c r="I50" s="14"/>
      <c r="J50" s="14"/>
      <c r="K50" s="21"/>
      <c r="L50" s="22"/>
      <c r="M50" s="23"/>
      <c r="N50" s="23"/>
      <c r="O50" s="437"/>
      <c r="P50" s="437"/>
      <c r="Q50" s="14"/>
      <c r="R50" s="14"/>
      <c r="S50" s="14"/>
      <c r="AD50" s="339"/>
      <c r="AE50" s="339"/>
    </row>
    <row r="51" spans="1:30" ht="30" customHeight="1">
      <c r="A51" s="21"/>
      <c r="B51" s="22"/>
      <c r="C51" s="23" t="s">
        <v>57</v>
      </c>
      <c r="D51" s="449"/>
      <c r="E51" s="449"/>
      <c r="F51" s="449"/>
      <c r="G51" s="449"/>
      <c r="H51" s="24"/>
      <c r="I51" s="24"/>
      <c r="J51" s="24"/>
      <c r="K51" s="21"/>
      <c r="L51" s="22"/>
      <c r="M51" s="23"/>
      <c r="N51" s="23"/>
      <c r="O51" s="437"/>
      <c r="P51" s="437"/>
      <c r="Q51" s="438"/>
      <c r="R51" s="438"/>
      <c r="S51" s="26"/>
      <c r="T51" s="24"/>
      <c r="AC51" s="19"/>
      <c r="AD51" s="24"/>
    </row>
    <row r="52" spans="1:29" ht="30" customHeight="1">
      <c r="A52" s="21"/>
      <c r="B52" s="22"/>
      <c r="C52" s="23"/>
      <c r="D52" s="436"/>
      <c r="E52" s="436"/>
      <c r="F52" s="436"/>
      <c r="G52" s="436"/>
      <c r="H52" s="24"/>
      <c r="I52" s="24"/>
      <c r="J52" s="24"/>
      <c r="K52" s="21"/>
      <c r="L52" s="22"/>
      <c r="M52" s="23"/>
      <c r="N52" s="23"/>
      <c r="O52" s="40"/>
      <c r="P52" s="40"/>
      <c r="Q52" s="25"/>
      <c r="R52" s="25"/>
      <c r="S52" s="26"/>
      <c r="T52" s="24"/>
      <c r="AC52" s="19"/>
    </row>
    <row r="53" spans="1:20" ht="30" customHeight="1">
      <c r="A53" s="21"/>
      <c r="B53" s="22"/>
      <c r="C53" s="23"/>
      <c r="D53" s="436"/>
      <c r="E53" s="436"/>
      <c r="F53" s="436"/>
      <c r="G53" s="436"/>
      <c r="H53" s="24"/>
      <c r="I53" s="24"/>
      <c r="J53" s="24"/>
      <c r="K53" s="21"/>
      <c r="L53" s="22"/>
      <c r="M53" s="23"/>
      <c r="N53" s="23"/>
      <c r="O53" s="28"/>
      <c r="P53" s="28"/>
      <c r="Q53" s="27"/>
      <c r="R53" s="27"/>
      <c r="S53" s="27"/>
      <c r="T53" s="24"/>
    </row>
    <row r="54" spans="1:20" ht="18.75" customHeight="1">
      <c r="A54" s="21"/>
      <c r="B54" s="29"/>
      <c r="C54" s="29"/>
      <c r="D54" s="436"/>
      <c r="E54" s="436"/>
      <c r="F54" s="436"/>
      <c r="G54" s="436"/>
      <c r="H54" s="24"/>
      <c r="I54" s="24"/>
      <c r="J54" s="24"/>
      <c r="K54" s="21"/>
      <c r="L54" s="22"/>
      <c r="M54" s="23"/>
      <c r="N54" s="23"/>
      <c r="O54" s="40"/>
      <c r="P54" s="40"/>
      <c r="Q54" s="27"/>
      <c r="R54" s="27"/>
      <c r="S54" s="27"/>
      <c r="T54" s="24"/>
    </row>
    <row r="55" spans="1:20" ht="21" customHeight="1">
      <c r="A55" s="21"/>
      <c r="B55" s="22"/>
      <c r="C55" s="23"/>
      <c r="D55" s="41"/>
      <c r="E55" s="41"/>
      <c r="F55" s="41"/>
      <c r="G55" s="41"/>
      <c r="H55" s="24"/>
      <c r="I55" s="24"/>
      <c r="J55" s="24"/>
      <c r="K55" s="21"/>
      <c r="L55" s="22"/>
      <c r="M55" s="23"/>
      <c r="N55" s="23"/>
      <c r="O55" s="40"/>
      <c r="P55" s="40"/>
      <c r="Q55" s="27"/>
      <c r="R55" s="27"/>
      <c r="S55" s="27"/>
      <c r="T55" s="24"/>
    </row>
    <row r="56" spans="1:20" ht="30" customHeight="1">
      <c r="A56" s="21"/>
      <c r="B56" s="22"/>
      <c r="C56" s="23"/>
      <c r="D56" s="436"/>
      <c r="E56" s="436"/>
      <c r="F56" s="436"/>
      <c r="G56" s="436"/>
      <c r="H56" s="24"/>
      <c r="I56" s="24"/>
      <c r="J56" s="24"/>
      <c r="K56" s="15"/>
      <c r="L56" s="29"/>
      <c r="M56" s="28"/>
      <c r="N56" s="28"/>
      <c r="O56" s="28"/>
      <c r="P56" s="28"/>
      <c r="Q56" s="438"/>
      <c r="R56" s="438"/>
      <c r="S56" s="25"/>
      <c r="T56" s="25"/>
    </row>
    <row r="57" spans="1:20" ht="30" customHeight="1">
      <c r="A57" s="21"/>
      <c r="B57" s="29"/>
      <c r="C57" s="29"/>
      <c r="D57" s="436"/>
      <c r="E57" s="436"/>
      <c r="F57" s="436"/>
      <c r="G57" s="436"/>
      <c r="H57" s="24"/>
      <c r="I57" s="24"/>
      <c r="J57" s="24"/>
      <c r="K57" s="15"/>
      <c r="L57" s="29"/>
      <c r="M57" s="28"/>
      <c r="N57" s="28"/>
      <c r="O57" s="40"/>
      <c r="P57" s="40"/>
      <c r="Q57" s="25"/>
      <c r="R57" s="25"/>
      <c r="S57" s="25"/>
      <c r="T57" s="25"/>
    </row>
    <row r="58" spans="1:19" ht="30" customHeight="1">
      <c r="A58" s="15"/>
      <c r="B58" s="29"/>
      <c r="C58" s="29"/>
      <c r="D58" s="436"/>
      <c r="E58" s="436"/>
      <c r="F58" s="436"/>
      <c r="G58" s="436"/>
      <c r="H58" s="14"/>
      <c r="I58" s="14"/>
      <c r="J58" s="14"/>
      <c r="K58" s="15"/>
      <c r="L58" s="30"/>
      <c r="M58" s="28"/>
      <c r="N58" s="28"/>
      <c r="O58" s="28"/>
      <c r="P58" s="28"/>
      <c r="Q58" s="14"/>
      <c r="R58" s="14"/>
      <c r="S58" s="14"/>
    </row>
    <row r="59" spans="1:7" ht="30" customHeight="1">
      <c r="A59" s="15"/>
      <c r="B59" s="31"/>
      <c r="C59" s="31"/>
      <c r="D59" s="436"/>
      <c r="E59" s="436"/>
      <c r="F59" s="436"/>
      <c r="G59" s="436"/>
    </row>
    <row r="60" spans="1:7" ht="15">
      <c r="A60" s="21"/>
      <c r="B60" s="16"/>
      <c r="C60" s="17"/>
      <c r="D60" s="17"/>
      <c r="E60" s="17"/>
      <c r="F60" s="17"/>
      <c r="G60" s="32"/>
    </row>
    <row r="61" spans="2:7" ht="15">
      <c r="B61" s="21"/>
      <c r="C61" s="16"/>
      <c r="D61" s="17"/>
      <c r="E61" s="17"/>
      <c r="F61" s="17"/>
      <c r="G61" s="17"/>
    </row>
    <row r="62" ht="12.75">
      <c r="B62" s="1"/>
    </row>
    <row r="63" ht="12.75">
      <c r="B63" s="1"/>
    </row>
  </sheetData>
  <sheetProtection/>
  <mergeCells count="31">
    <mergeCell ref="AB5:AB7"/>
    <mergeCell ref="AC5:AC7"/>
    <mergeCell ref="T6:T7"/>
    <mergeCell ref="U6:V6"/>
    <mergeCell ref="W6:W7"/>
    <mergeCell ref="X6:Y6"/>
    <mergeCell ref="Z6:Z7"/>
    <mergeCell ref="M6:M7"/>
    <mergeCell ref="N6:O6"/>
    <mergeCell ref="P6:P7"/>
    <mergeCell ref="Q6:R6"/>
    <mergeCell ref="A5:A7"/>
    <mergeCell ref="B5:B7"/>
    <mergeCell ref="C5:L5"/>
    <mergeCell ref="AD5:AE6"/>
    <mergeCell ref="C6:C7"/>
    <mergeCell ref="D6:G6"/>
    <mergeCell ref="H6:H7"/>
    <mergeCell ref="I6:K6"/>
    <mergeCell ref="L6:L7"/>
    <mergeCell ref="T5:Z5"/>
    <mergeCell ref="AA5:AA7"/>
    <mergeCell ref="M5:S5"/>
    <mergeCell ref="S6:S7"/>
    <mergeCell ref="A46:B46"/>
    <mergeCell ref="O48:P48"/>
    <mergeCell ref="O50:P50"/>
    <mergeCell ref="D51:G51"/>
    <mergeCell ref="Q51:R51"/>
    <mergeCell ref="Q56:R56"/>
    <mergeCell ref="O51:P51"/>
  </mergeCells>
  <printOptions/>
  <pageMargins left="0.75" right="0.19" top="0.55" bottom="0.2" header="0.5" footer="0.17"/>
  <pageSetup fitToHeight="2" fitToWidth="2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hanna.opasinska</cp:lastModifiedBy>
  <cp:lastPrinted>2014-09-02T11:31:22Z</cp:lastPrinted>
  <dcterms:created xsi:type="dcterms:W3CDTF">1997-02-26T13:46:56Z</dcterms:created>
  <dcterms:modified xsi:type="dcterms:W3CDTF">2021-01-11T13:31:35Z</dcterms:modified>
  <cp:category/>
  <cp:version/>
  <cp:contentType/>
  <cp:contentStatus/>
</cp:coreProperties>
</file>