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4335" activeTab="0"/>
  </bookViews>
  <sheets>
    <sheet name="Bilans" sheetId="1" r:id="rId1"/>
    <sheet name="RZiS" sheetId="2" r:id="rId2"/>
  </sheets>
  <definedNames>
    <definedName name="_xlnm.Print_Area" localSheetId="0">'Bilans'!$A$1:$Y$47</definedName>
    <definedName name="_xlnm.Print_Area" localSheetId="1">'RZiS'!$A$1:$Y$51</definedName>
  </definedNames>
  <calcPr fullCalcOnLoad="1"/>
</workbook>
</file>

<file path=xl/sharedStrings.xml><?xml version="1.0" encoding="utf-8"?>
<sst xmlns="http://schemas.openxmlformats.org/spreadsheetml/2006/main" count="151" uniqueCount="99">
  <si>
    <t>w zł i gr.</t>
  </si>
  <si>
    <t>Lp.</t>
  </si>
  <si>
    <t>Nazwa jednostki</t>
  </si>
  <si>
    <t>Działalność gospodarcza</t>
  </si>
  <si>
    <t>Zysk/strata brutto</t>
  </si>
  <si>
    <t>Podatek dochodowy od osób prawnych</t>
  </si>
  <si>
    <t>Zysk/strata netto</t>
  </si>
  <si>
    <t>wynik końcowy</t>
  </si>
  <si>
    <t>w tym</t>
  </si>
  <si>
    <t>Pozostałe operacyjne</t>
  </si>
  <si>
    <t>Finansowe</t>
  </si>
  <si>
    <t>Działalności odpłatnej</t>
  </si>
  <si>
    <t>Działalności nieodpłatnej</t>
  </si>
  <si>
    <t>przychody</t>
  </si>
  <si>
    <t>koszty</t>
  </si>
  <si>
    <t>zysk</t>
  </si>
  <si>
    <t>strata</t>
  </si>
  <si>
    <t>Główna Kwatera ZHP</t>
  </si>
  <si>
    <t>O DH Gdańsk</t>
  </si>
  <si>
    <t>HOM Puck</t>
  </si>
  <si>
    <t>OH Chorzów</t>
  </si>
  <si>
    <t>SZAiL</t>
  </si>
  <si>
    <t>Muzeum Harcerstwa</t>
  </si>
  <si>
    <t>w zł i gr</t>
  </si>
  <si>
    <t>fundusz statutowy</t>
  </si>
  <si>
    <t>zysk  (strata)             z lat ubiegłych</t>
  </si>
  <si>
    <t>Rezerwy na zobowiązania</t>
  </si>
  <si>
    <t>Rozliczenia między  okresowe</t>
  </si>
  <si>
    <t>OSW ZHP,,Perkoz"</t>
  </si>
  <si>
    <t>Działalność statutowa pożytku publicznego</t>
  </si>
  <si>
    <t>Zobowiązania krótkoterminowe</t>
  </si>
  <si>
    <t>HOCP Rumia</t>
  </si>
  <si>
    <t>HCEE Funka</t>
  </si>
  <si>
    <t>Przychody                     z działalności statutowej pożytku publicznego</t>
  </si>
  <si>
    <t>Koszty realizacji zadań statutowych pożytku publicznego</t>
  </si>
  <si>
    <t xml:space="preserve"> </t>
  </si>
  <si>
    <t>Zobowiązania długoterminowe</t>
  </si>
  <si>
    <t>Komenda</t>
  </si>
  <si>
    <t>Razem Związek Harcerstwa Polskiego łączny</t>
  </si>
  <si>
    <t>Chorągiew Białostocka ZHP</t>
  </si>
  <si>
    <t>Chorągiew Gdańska  ZHP</t>
  </si>
  <si>
    <t>Chorągiew Dolnośląska ZHP</t>
  </si>
  <si>
    <t>Chorągiew Kielecka ZHP</t>
  </si>
  <si>
    <t>Chorągiew Krakowska ZHP</t>
  </si>
  <si>
    <t>Związek Harcerstwa Polskiego</t>
  </si>
  <si>
    <t>Chorągiew Kujawsko-Pomorska ZHP</t>
  </si>
  <si>
    <t>Chorągiew Lubelska ZHP</t>
  </si>
  <si>
    <t>Chorągiew Łódzka ZHP</t>
  </si>
  <si>
    <t>wyłączenia - wzajemne rozrachunki</t>
  </si>
  <si>
    <t>Chorągiew Warmińsko-Mazurska ZHP</t>
  </si>
  <si>
    <t xml:space="preserve">Chorągiew Mazowiecka ZHP </t>
  </si>
  <si>
    <t>Chorągiew Opolska ZHP</t>
  </si>
  <si>
    <t>Chorągiew Podkarpacka ZHP</t>
  </si>
  <si>
    <t>Chorągiew Stołeczna ZHP</t>
  </si>
  <si>
    <t>Chorągiew Śląska ZHP</t>
  </si>
  <si>
    <t>Chorągiew Wielkopolska ZHP</t>
  </si>
  <si>
    <t>Chorągiew Zachodniopomorska ZHP</t>
  </si>
  <si>
    <t>Chorągiew Ziemi Lubuskiej ZHP</t>
  </si>
  <si>
    <t>wyłączenia - wzajemne obroty</t>
  </si>
  <si>
    <t>Centrum Dialogu Kostiuchnówka</t>
  </si>
  <si>
    <t>OSW ZHP,,Nadwarciański Gród"</t>
  </si>
  <si>
    <t>Koszty ogólnego zarządu</t>
  </si>
  <si>
    <t xml:space="preserve">SKŁADNIKI MAJĄTKU ZWIĄZKU HARCERSTWA POLSKIEGO ORAZ ŹRÓDŁA JEGO SFINANSOWANIA  NA DZIEŃ 31 GRUDNIA 2019 R. </t>
  </si>
  <si>
    <t xml:space="preserve">AKTYWA </t>
  </si>
  <si>
    <t>PASYWA</t>
  </si>
  <si>
    <t>AKTYWA TRWAŁE</t>
  </si>
  <si>
    <t>AKTYWA OBROTOWE</t>
  </si>
  <si>
    <t>AKTYWA RAZEM</t>
  </si>
  <si>
    <t>FUNDUSZ WŁASYNY</t>
  </si>
  <si>
    <t>ZOBOWIĄZANIA I REZERWY NA ZOBOWIĄZANIA</t>
  </si>
  <si>
    <t xml:space="preserve">trwałe razem </t>
  </si>
  <si>
    <t>Wartości niematerialne i prawne</t>
  </si>
  <si>
    <t>Rzeczowe aktywa trwałe</t>
  </si>
  <si>
    <t>Należności długoterminowe</t>
  </si>
  <si>
    <t>Inwestycje długoterminowe</t>
  </si>
  <si>
    <t>Długoterminowe rozliczenia międzyokresowe</t>
  </si>
  <si>
    <t>obrotowe razem</t>
  </si>
  <si>
    <t>Zapasy</t>
  </si>
  <si>
    <t>Należności krótkoterminowe</t>
  </si>
  <si>
    <t>Inwestycje krótkoterminowe</t>
  </si>
  <si>
    <t>Krótkoterminowe rozliczenia międzyokresowe</t>
  </si>
  <si>
    <t xml:space="preserve">Fundusz własny </t>
  </si>
  <si>
    <t>Pozostałe fundusze</t>
  </si>
  <si>
    <t xml:space="preserve">Zysk (strata) netto                   </t>
  </si>
  <si>
    <t>Zobowiązania i rezerwy na zobowiązania</t>
  </si>
  <si>
    <t>PASYWA RAZEM</t>
  </si>
  <si>
    <t>HCEEiZR Leśna Stacja</t>
  </si>
  <si>
    <t>Warszawa, 31 grudnia  2020 r.</t>
  </si>
  <si>
    <t>Zysk (strata) z działalności operacyjnej</t>
  </si>
  <si>
    <t>Zysk (strata) z działalności pożytku publicznego</t>
  </si>
  <si>
    <t>Przychody  z dzialalności gospodarczej</t>
  </si>
  <si>
    <t>Koszty z działalności gospodarczej</t>
  </si>
  <si>
    <t>Zysk (strata) z działalności gospodarczej</t>
  </si>
  <si>
    <t>Działalności pozostałej statutowej</t>
  </si>
  <si>
    <t>Centrum Dialogu Kostiuchnówka (nie było przychodów i kosztów)</t>
  </si>
  <si>
    <t xml:space="preserve">wyłączenia - wzajemne obroty </t>
  </si>
  <si>
    <t xml:space="preserve">                         ZWIĄZEK HARCERSTWA POLSKIEGO </t>
  </si>
  <si>
    <t>RACHUNEK ZYSKÓW I STRAT ZA 01.01.2019 DO 31.12.2019 (ŁĄCZNY)</t>
  </si>
  <si>
    <t>wynik nzg z Bilansem (Ch. Śląska)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</si>
</sst>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 \(#,##0.00\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i/>
      <sz val="11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1"/>
      <name val="Arial CE"/>
      <family val="2"/>
    </font>
    <font>
      <b/>
      <i/>
      <sz val="11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CE"/>
      <family val="2"/>
    </font>
    <font>
      <sz val="8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8"/>
      <name val="Arial CE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6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56" fillId="26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15">
    <xf numFmtId="0" fontId="0" fillId="0" borderId="0" xfId="0" applyAlignment="1">
      <alignment/>
    </xf>
    <xf numFmtId="4" fontId="1" fillId="32" borderId="0" xfId="52" applyNumberFormat="1" applyFont="1" applyFill="1">
      <alignment/>
      <protection/>
    </xf>
    <xf numFmtId="4" fontId="2" fillId="32" borderId="0" xfId="52" applyNumberFormat="1" applyFont="1" applyFill="1">
      <alignment/>
      <protection/>
    </xf>
    <xf numFmtId="4" fontId="3" fillId="32" borderId="0" xfId="52" applyNumberFormat="1" applyFont="1" applyFill="1">
      <alignment/>
      <protection/>
    </xf>
    <xf numFmtId="4" fontId="5" fillId="32" borderId="0" xfId="52" applyNumberFormat="1" applyFont="1" applyFill="1" applyBorder="1" applyAlignment="1">
      <alignment horizontal="center" vertical="center" wrapText="1"/>
      <protection/>
    </xf>
    <xf numFmtId="4" fontId="5" fillId="32" borderId="0" xfId="52" applyNumberFormat="1" applyFont="1" applyFill="1">
      <alignment/>
      <protection/>
    </xf>
    <xf numFmtId="4" fontId="5" fillId="32" borderId="0" xfId="52" applyNumberFormat="1" applyFont="1" applyFill="1" applyAlignment="1">
      <alignment horizontal="center" vertical="center" wrapText="1"/>
      <protection/>
    </xf>
    <xf numFmtId="4" fontId="1" fillId="32" borderId="0" xfId="52" applyNumberFormat="1" applyFont="1" applyFill="1" applyBorder="1">
      <alignment/>
      <protection/>
    </xf>
    <xf numFmtId="0" fontId="11" fillId="32" borderId="0" xfId="0" applyFont="1" applyFill="1" applyAlignment="1">
      <alignment horizontal="left" vertical="top"/>
    </xf>
    <xf numFmtId="4" fontId="12" fillId="32" borderId="0" xfId="0" applyNumberFormat="1" applyFont="1" applyFill="1" applyAlignment="1">
      <alignment/>
    </xf>
    <xf numFmtId="4" fontId="13" fillId="32" borderId="0" xfId="52" applyNumberFormat="1" applyFont="1" applyFill="1">
      <alignment/>
      <protection/>
    </xf>
    <xf numFmtId="0" fontId="9" fillId="32" borderId="0" xfId="0" applyFont="1" applyFill="1" applyAlignment="1">
      <alignment horizontal="left" vertical="top"/>
    </xf>
    <xf numFmtId="0" fontId="14" fillId="32" borderId="0" xfId="0" applyFont="1" applyFill="1" applyAlignment="1">
      <alignment horizontal="left" vertical="top"/>
    </xf>
    <xf numFmtId="164" fontId="9" fillId="32" borderId="0" xfId="0" applyNumberFormat="1" applyFont="1" applyFill="1" applyAlignment="1">
      <alignment horizontal="right" vertical="top"/>
    </xf>
    <xf numFmtId="0" fontId="0" fillId="32" borderId="0" xfId="0" applyFill="1" applyAlignment="1">
      <alignment/>
    </xf>
    <xf numFmtId="4" fontId="1" fillId="0" borderId="0" xfId="52" applyNumberFormat="1" applyFont="1" applyFill="1">
      <alignment/>
      <protection/>
    </xf>
    <xf numFmtId="0" fontId="15" fillId="32" borderId="0" xfId="0" applyFont="1" applyFill="1" applyAlignment="1">
      <alignment horizontal="left" vertical="top"/>
    </xf>
    <xf numFmtId="0" fontId="9" fillId="32" borderId="0" xfId="0" applyFont="1" applyFill="1" applyAlignment="1">
      <alignment horizontal="right" vertical="top"/>
    </xf>
    <xf numFmtId="0" fontId="16" fillId="32" borderId="0" xfId="0" applyFont="1" applyFill="1" applyAlignment="1">
      <alignment horizontal="left" vertical="top"/>
    </xf>
    <xf numFmtId="164" fontId="16" fillId="32" borderId="0" xfId="0" applyNumberFormat="1" applyFont="1" applyFill="1" applyAlignment="1">
      <alignment horizontal="left" vertical="top"/>
    </xf>
    <xf numFmtId="4" fontId="8" fillId="32" borderId="0" xfId="52" applyNumberFormat="1" applyFont="1" applyFill="1">
      <alignment/>
      <protection/>
    </xf>
    <xf numFmtId="4" fontId="16" fillId="32" borderId="0" xfId="0" applyNumberFormat="1" applyFont="1" applyFill="1" applyAlignment="1">
      <alignment horizontal="center" vertical="top"/>
    </xf>
    <xf numFmtId="4" fontId="16" fillId="32" borderId="0" xfId="0" applyNumberFormat="1" applyFont="1" applyFill="1" applyAlignment="1">
      <alignment vertical="top"/>
    </xf>
    <xf numFmtId="4" fontId="16" fillId="32" borderId="0" xfId="0" applyNumberFormat="1" applyFont="1" applyFill="1" applyAlignment="1">
      <alignment horizontal="right" vertical="top"/>
    </xf>
    <xf numFmtId="164" fontId="16" fillId="32" borderId="0" xfId="0" applyNumberFormat="1" applyFont="1" applyFill="1" applyAlignment="1">
      <alignment vertical="top"/>
    </xf>
    <xf numFmtId="0" fontId="16" fillId="32" borderId="0" xfId="0" applyFont="1" applyFill="1" applyAlignment="1">
      <alignment vertical="top"/>
    </xf>
    <xf numFmtId="0" fontId="16" fillId="32" borderId="0" xfId="0" applyFont="1" applyFill="1" applyAlignment="1">
      <alignment horizontal="left" vertical="top"/>
    </xf>
    <xf numFmtId="0" fontId="16" fillId="32" borderId="0" xfId="0" applyFont="1" applyFill="1" applyAlignment="1">
      <alignment vertical="top"/>
    </xf>
    <xf numFmtId="0" fontId="0" fillId="32" borderId="0" xfId="0" applyFill="1" applyAlignment="1">
      <alignment/>
    </xf>
    <xf numFmtId="4" fontId="1" fillId="32" borderId="0" xfId="52" applyNumberFormat="1" applyFont="1" applyFill="1" applyAlignment="1">
      <alignment horizontal="center"/>
      <protection/>
    </xf>
    <xf numFmtId="4" fontId="1" fillId="32" borderId="0" xfId="52" applyNumberFormat="1" applyFont="1" applyFill="1" applyAlignment="1">
      <alignment horizontal="center" vertical="center" wrapText="1"/>
      <protection/>
    </xf>
    <xf numFmtId="4" fontId="1" fillId="32" borderId="10" xfId="52" applyNumberFormat="1" applyFont="1" applyFill="1" applyBorder="1" applyAlignment="1">
      <alignment horizontal="center" vertical="center" wrapText="1"/>
      <protection/>
    </xf>
    <xf numFmtId="4" fontId="1" fillId="32" borderId="11" xfId="52" applyNumberFormat="1" applyFont="1" applyFill="1" applyBorder="1" applyAlignment="1">
      <alignment horizontal="center" vertical="center" wrapText="1"/>
      <protection/>
    </xf>
    <xf numFmtId="4" fontId="1" fillId="32" borderId="12" xfId="52" applyNumberFormat="1" applyFont="1" applyFill="1" applyBorder="1" applyAlignment="1">
      <alignment horizontal="center" vertical="center" wrapText="1"/>
      <protection/>
    </xf>
    <xf numFmtId="4" fontId="0" fillId="32" borderId="0" xfId="0" applyNumberFormat="1" applyFill="1" applyAlignment="1">
      <alignment/>
    </xf>
    <xf numFmtId="164" fontId="16" fillId="32" borderId="0" xfId="0" applyNumberFormat="1" applyFont="1" applyFill="1" applyAlignment="1">
      <alignment horizontal="center" vertical="top"/>
    </xf>
    <xf numFmtId="164" fontId="16" fillId="32" borderId="0" xfId="0" applyNumberFormat="1" applyFont="1" applyFill="1" applyAlignment="1">
      <alignment horizontal="center" vertical="top"/>
    </xf>
    <xf numFmtId="4" fontId="7" fillId="32" borderId="13" xfId="52" applyNumberFormat="1" applyFont="1" applyFill="1" applyBorder="1" applyAlignment="1">
      <alignment vertical="center"/>
      <protection/>
    </xf>
    <xf numFmtId="4" fontId="7" fillId="32" borderId="14" xfId="52" applyNumberFormat="1" applyFont="1" applyFill="1" applyBorder="1" applyAlignment="1">
      <alignment vertical="center"/>
      <protection/>
    </xf>
    <xf numFmtId="4" fontId="7" fillId="32" borderId="15" xfId="52" applyNumberFormat="1" applyFont="1" applyFill="1" applyBorder="1" applyAlignment="1">
      <alignment vertical="center"/>
      <protection/>
    </xf>
    <xf numFmtId="4" fontId="7" fillId="32" borderId="16" xfId="52" applyNumberFormat="1" applyFont="1" applyFill="1" applyBorder="1" applyAlignment="1">
      <alignment vertical="center"/>
      <protection/>
    </xf>
    <xf numFmtId="4" fontId="7" fillId="32" borderId="17" xfId="52" applyNumberFormat="1" applyFont="1" applyFill="1" applyBorder="1" applyAlignment="1">
      <alignment horizontal="right" vertical="center"/>
      <protection/>
    </xf>
    <xf numFmtId="4" fontId="7" fillId="32" borderId="18" xfId="52" applyNumberFormat="1" applyFont="1" applyFill="1" applyBorder="1" applyAlignment="1">
      <alignment horizontal="right" vertical="center"/>
      <protection/>
    </xf>
    <xf numFmtId="4" fontId="7" fillId="32" borderId="19" xfId="52" applyNumberFormat="1" applyFont="1" applyFill="1" applyBorder="1" applyAlignment="1">
      <alignment horizontal="right" vertical="center"/>
      <protection/>
    </xf>
    <xf numFmtId="4" fontId="10" fillId="32" borderId="20" xfId="52" applyNumberFormat="1" applyFont="1" applyFill="1" applyBorder="1" applyAlignment="1">
      <alignment horizontal="right" vertical="center"/>
      <protection/>
    </xf>
    <xf numFmtId="4" fontId="7" fillId="0" borderId="21" xfId="52" applyNumberFormat="1" applyFont="1" applyFill="1" applyBorder="1" applyAlignment="1">
      <alignment horizontal="right" vertical="center"/>
      <protection/>
    </xf>
    <xf numFmtId="4" fontId="10" fillId="32" borderId="18" xfId="52" applyNumberFormat="1" applyFont="1" applyFill="1" applyBorder="1" applyAlignment="1">
      <alignment horizontal="right" vertical="center"/>
      <protection/>
    </xf>
    <xf numFmtId="4" fontId="10" fillId="32" borderId="21" xfId="52" applyNumberFormat="1" applyFont="1" applyFill="1" applyBorder="1" applyAlignment="1">
      <alignment horizontal="right" vertical="center"/>
      <protection/>
    </xf>
    <xf numFmtId="16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7" fillId="32" borderId="13" xfId="52" applyNumberFormat="1" applyFont="1" applyFill="1" applyBorder="1" applyAlignment="1">
      <alignment horizontal="right" vertical="center"/>
      <protection/>
    </xf>
    <xf numFmtId="4" fontId="7" fillId="0" borderId="18" xfId="52" applyNumberFormat="1" applyFont="1" applyFill="1" applyBorder="1" applyAlignment="1">
      <alignment horizontal="right" vertical="center"/>
      <protection/>
    </xf>
    <xf numFmtId="4" fontId="7" fillId="32" borderId="21" xfId="52" applyNumberFormat="1" applyFont="1" applyFill="1" applyBorder="1" applyAlignment="1">
      <alignment horizontal="right" vertical="center"/>
      <protection/>
    </xf>
    <xf numFmtId="4" fontId="7" fillId="32" borderId="13" xfId="52" applyNumberFormat="1" applyFont="1" applyFill="1" applyBorder="1">
      <alignment/>
      <protection/>
    </xf>
    <xf numFmtId="164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9" fillId="0" borderId="19" xfId="0" applyNumberFormat="1" applyFont="1" applyFill="1" applyBorder="1" applyAlignment="1">
      <alignment horizontal="right" vertical="center"/>
    </xf>
    <xf numFmtId="4" fontId="7" fillId="32" borderId="15" xfId="52" applyNumberFormat="1" applyFont="1" applyFill="1" applyBorder="1">
      <alignment/>
      <protection/>
    </xf>
    <xf numFmtId="4" fontId="7" fillId="32" borderId="14" xfId="52" applyNumberFormat="1" applyFont="1" applyFill="1" applyBorder="1" applyAlignment="1">
      <alignment horizontal="right" vertical="center"/>
      <protection/>
    </xf>
    <xf numFmtId="4" fontId="7" fillId="32" borderId="0" xfId="52" applyNumberFormat="1" applyFont="1" applyFill="1">
      <alignment/>
      <protection/>
    </xf>
    <xf numFmtId="4" fontId="7" fillId="0" borderId="13" xfId="52" applyNumberFormat="1" applyFont="1" applyFill="1" applyBorder="1" applyAlignment="1">
      <alignment vertical="center"/>
      <protection/>
    </xf>
    <xf numFmtId="4" fontId="7" fillId="32" borderId="16" xfId="52" applyNumberFormat="1" applyFont="1" applyFill="1" applyBorder="1" applyAlignment="1">
      <alignment horizontal="right"/>
      <protection/>
    </xf>
    <xf numFmtId="4" fontId="7" fillId="32" borderId="13" xfId="52" applyNumberFormat="1" applyFont="1" applyFill="1" applyBorder="1" applyAlignment="1">
      <alignment horizontal="right"/>
      <protection/>
    </xf>
    <xf numFmtId="4" fontId="7" fillId="32" borderId="21" xfId="52" applyNumberFormat="1" applyFont="1" applyFill="1" applyBorder="1" applyAlignment="1">
      <alignment vertical="center"/>
      <protection/>
    </xf>
    <xf numFmtId="4" fontId="7" fillId="32" borderId="18" xfId="52" applyNumberFormat="1" applyFont="1" applyFill="1" applyBorder="1" applyAlignment="1">
      <alignment vertical="center"/>
      <protection/>
    </xf>
    <xf numFmtId="4" fontId="7" fillId="32" borderId="22" xfId="52" applyNumberFormat="1" applyFont="1" applyFill="1" applyBorder="1" applyAlignment="1">
      <alignment vertical="center"/>
      <protection/>
    </xf>
    <xf numFmtId="4" fontId="7" fillId="0" borderId="13" xfId="52" applyNumberFormat="1" applyFont="1" applyFill="1" applyBorder="1">
      <alignment/>
      <protection/>
    </xf>
    <xf numFmtId="4" fontId="7" fillId="32" borderId="22" xfId="52" applyNumberFormat="1" applyFont="1" applyFill="1" applyBorder="1">
      <alignment/>
      <protection/>
    </xf>
    <xf numFmtId="4" fontId="21" fillId="32" borderId="0" xfId="52" applyNumberFormat="1" applyFont="1" applyFill="1">
      <alignment/>
      <protection/>
    </xf>
    <xf numFmtId="4" fontId="22" fillId="32" borderId="0" xfId="52" applyNumberFormat="1" applyFont="1" applyFill="1">
      <alignment/>
      <protection/>
    </xf>
    <xf numFmtId="4" fontId="10" fillId="32" borderId="14" xfId="52" applyNumberFormat="1" applyFont="1" applyFill="1" applyBorder="1" applyAlignment="1">
      <alignment vertical="center"/>
      <protection/>
    </xf>
    <xf numFmtId="4" fontId="2" fillId="32" borderId="23" xfId="52" applyNumberFormat="1" applyFont="1" applyFill="1" applyBorder="1" applyAlignment="1">
      <alignment/>
      <protection/>
    </xf>
    <xf numFmtId="4" fontId="2" fillId="32" borderId="0" xfId="52" applyNumberFormat="1" applyFont="1" applyFill="1" applyBorder="1" applyAlignment="1">
      <alignment/>
      <protection/>
    </xf>
    <xf numFmtId="4" fontId="24" fillId="32" borderId="0" xfId="52" applyNumberFormat="1" applyFont="1" applyFill="1">
      <alignment/>
      <protection/>
    </xf>
    <xf numFmtId="4" fontId="7" fillId="0" borderId="24" xfId="52" applyNumberFormat="1" applyFont="1" applyFill="1" applyBorder="1">
      <alignment/>
      <protection/>
    </xf>
    <xf numFmtId="4" fontId="14" fillId="33" borderId="13" xfId="0" applyNumberFormat="1" applyFont="1" applyFill="1" applyBorder="1" applyAlignment="1">
      <alignment horizontal="right" vertical="center"/>
    </xf>
    <xf numFmtId="4" fontId="10" fillId="33" borderId="13" xfId="52" applyNumberFormat="1" applyFont="1" applyFill="1" applyBorder="1" applyAlignment="1">
      <alignment vertical="center"/>
      <protection/>
    </xf>
    <xf numFmtId="4" fontId="14" fillId="34" borderId="14" xfId="0" applyNumberFormat="1" applyFont="1" applyFill="1" applyBorder="1" applyAlignment="1">
      <alignment horizontal="right" vertical="center"/>
    </xf>
    <xf numFmtId="4" fontId="14" fillId="34" borderId="13" xfId="0" applyNumberFormat="1" applyFont="1" applyFill="1" applyBorder="1" applyAlignment="1">
      <alignment horizontal="right" vertical="center"/>
    </xf>
    <xf numFmtId="4" fontId="10" fillId="5" borderId="13" xfId="52" applyNumberFormat="1" applyFont="1" applyFill="1" applyBorder="1" applyAlignment="1">
      <alignment vertical="center"/>
      <protection/>
    </xf>
    <xf numFmtId="4" fontId="10" fillId="4" borderId="13" xfId="52" applyNumberFormat="1" applyFont="1" applyFill="1" applyBorder="1" applyAlignment="1">
      <alignment vertical="center"/>
      <protection/>
    </xf>
    <xf numFmtId="4" fontId="10" fillId="35" borderId="14" xfId="52" applyNumberFormat="1" applyFont="1" applyFill="1" applyBorder="1" applyAlignment="1">
      <alignment horizontal="right" vertical="center"/>
      <protection/>
    </xf>
    <xf numFmtId="4" fontId="10" fillId="35" borderId="13" xfId="52" applyNumberFormat="1" applyFont="1" applyFill="1" applyBorder="1" applyAlignment="1">
      <alignment horizontal="right" vertical="center"/>
      <protection/>
    </xf>
    <xf numFmtId="4" fontId="10" fillId="35" borderId="13" xfId="52" applyNumberFormat="1" applyFont="1" applyFill="1" applyBorder="1" applyAlignment="1">
      <alignment vertical="center"/>
      <protection/>
    </xf>
    <xf numFmtId="4" fontId="10" fillId="36" borderId="13" xfId="52" applyNumberFormat="1" applyFont="1" applyFill="1" applyBorder="1" applyAlignment="1">
      <alignment horizontal="right" vertical="center"/>
      <protection/>
    </xf>
    <xf numFmtId="164" fontId="14" fillId="36" borderId="13" xfId="0" applyNumberFormat="1" applyFont="1" applyFill="1" applyBorder="1" applyAlignment="1" applyProtection="1">
      <alignment horizontal="right" vertical="top"/>
      <protection locked="0"/>
    </xf>
    <xf numFmtId="4" fontId="10" fillId="37" borderId="13" xfId="52" applyNumberFormat="1" applyFont="1" applyFill="1" applyBorder="1" applyAlignment="1">
      <alignment vertical="center"/>
      <protection/>
    </xf>
    <xf numFmtId="4" fontId="10" fillId="38" borderId="16" xfId="52" applyNumberFormat="1" applyFont="1" applyFill="1" applyBorder="1" applyAlignment="1">
      <alignment vertical="center"/>
      <protection/>
    </xf>
    <xf numFmtId="4" fontId="10" fillId="38" borderId="13" xfId="52" applyNumberFormat="1" applyFont="1" applyFill="1" applyBorder="1" applyAlignment="1">
      <alignment vertical="center"/>
      <protection/>
    </xf>
    <xf numFmtId="4" fontId="10" fillId="10" borderId="18" xfId="52" applyNumberFormat="1" applyFont="1" applyFill="1" applyBorder="1" applyAlignment="1">
      <alignment horizontal="right" vertical="center"/>
      <protection/>
    </xf>
    <xf numFmtId="4" fontId="10" fillId="10" borderId="20" xfId="52" applyNumberFormat="1" applyFont="1" applyFill="1" applyBorder="1" applyAlignment="1">
      <alignment horizontal="right" vertical="center"/>
      <protection/>
    </xf>
    <xf numFmtId="4" fontId="10" fillId="10" borderId="17" xfId="52" applyNumberFormat="1" applyFont="1" applyFill="1" applyBorder="1" applyAlignment="1">
      <alignment horizontal="right" vertical="center"/>
      <protection/>
    </xf>
    <xf numFmtId="4" fontId="10" fillId="10" borderId="21" xfId="52" applyNumberFormat="1" applyFont="1" applyFill="1" applyBorder="1" applyAlignment="1">
      <alignment horizontal="right" vertical="center"/>
      <protection/>
    </xf>
    <xf numFmtId="4" fontId="10" fillId="3" borderId="13" xfId="52" applyNumberFormat="1" applyFont="1" applyFill="1" applyBorder="1" applyAlignment="1">
      <alignment horizontal="right" vertical="center"/>
      <protection/>
    </xf>
    <xf numFmtId="4" fontId="10" fillId="33" borderId="21" xfId="52" applyNumberFormat="1" applyFont="1" applyFill="1" applyBorder="1" applyAlignment="1">
      <alignment horizontal="right" vertical="center"/>
      <protection/>
    </xf>
    <xf numFmtId="4" fontId="10" fillId="33" borderId="18" xfId="52" applyNumberFormat="1" applyFont="1" applyFill="1" applyBorder="1" applyAlignment="1">
      <alignment horizontal="right" vertical="center"/>
      <protection/>
    </xf>
    <xf numFmtId="4" fontId="10" fillId="33" borderId="20" xfId="52" applyNumberFormat="1" applyFont="1" applyFill="1" applyBorder="1" applyAlignment="1">
      <alignment horizontal="right" vertical="center"/>
      <protection/>
    </xf>
    <xf numFmtId="4" fontId="10" fillId="34" borderId="19" xfId="52" applyNumberFormat="1" applyFont="1" applyFill="1" applyBorder="1" applyAlignment="1">
      <alignment horizontal="right" vertical="center"/>
      <protection/>
    </xf>
    <xf numFmtId="4" fontId="10" fillId="34" borderId="21" xfId="52" applyNumberFormat="1" applyFont="1" applyFill="1" applyBorder="1" applyAlignment="1">
      <alignment horizontal="right" vertical="center"/>
      <protection/>
    </xf>
    <xf numFmtId="4" fontId="10" fillId="34" borderId="18" xfId="52" applyNumberFormat="1" applyFont="1" applyFill="1" applyBorder="1" applyAlignment="1">
      <alignment horizontal="right" vertical="center"/>
      <protection/>
    </xf>
    <xf numFmtId="4" fontId="10" fillId="4" borderId="20" xfId="52" applyNumberFormat="1" applyFont="1" applyFill="1" applyBorder="1" applyAlignment="1">
      <alignment horizontal="right" vertical="center"/>
      <protection/>
    </xf>
    <xf numFmtId="4" fontId="10" fillId="4" borderId="21" xfId="52" applyNumberFormat="1" applyFont="1" applyFill="1" applyBorder="1" applyAlignment="1">
      <alignment horizontal="right" vertical="center"/>
      <protection/>
    </xf>
    <xf numFmtId="4" fontId="10" fillId="4" borderId="18" xfId="52" applyNumberFormat="1" applyFont="1" applyFill="1" applyBorder="1" applyAlignment="1">
      <alignment horizontal="right" vertical="center"/>
      <protection/>
    </xf>
    <xf numFmtId="4" fontId="10" fillId="18" borderId="24" xfId="52" applyNumberFormat="1" applyFont="1" applyFill="1" applyBorder="1" applyAlignment="1">
      <alignment horizontal="right" vertical="center"/>
      <protection/>
    </xf>
    <xf numFmtId="4" fontId="10" fillId="18" borderId="20" xfId="52" applyNumberFormat="1" applyFont="1" applyFill="1" applyBorder="1" applyAlignment="1">
      <alignment horizontal="right" vertical="center"/>
      <protection/>
    </xf>
    <xf numFmtId="4" fontId="10" fillId="39" borderId="20" xfId="52" applyNumberFormat="1" applyFont="1" applyFill="1" applyBorder="1" applyAlignment="1">
      <alignment horizontal="right" vertical="center"/>
      <protection/>
    </xf>
    <xf numFmtId="4" fontId="10" fillId="39" borderId="21" xfId="52" applyNumberFormat="1" applyFont="1" applyFill="1" applyBorder="1" applyAlignment="1">
      <alignment horizontal="right" vertical="center"/>
      <protection/>
    </xf>
    <xf numFmtId="4" fontId="10" fillId="39" borderId="18" xfId="52" applyNumberFormat="1" applyFont="1" applyFill="1" applyBorder="1" applyAlignment="1">
      <alignment horizontal="right" vertical="center"/>
      <protection/>
    </xf>
    <xf numFmtId="4" fontId="10" fillId="40" borderId="20" xfId="52" applyNumberFormat="1" applyFont="1" applyFill="1" applyBorder="1" applyAlignment="1">
      <alignment horizontal="right" vertical="center"/>
      <protection/>
    </xf>
    <xf numFmtId="4" fontId="10" fillId="35" borderId="24" xfId="52" applyNumberFormat="1" applyFont="1" applyFill="1" applyBorder="1" applyAlignment="1">
      <alignment horizontal="right" vertical="center"/>
      <protection/>
    </xf>
    <xf numFmtId="4" fontId="10" fillId="35" borderId="16" xfId="52" applyNumberFormat="1" applyFont="1" applyFill="1" applyBorder="1" applyAlignment="1">
      <alignment horizontal="right" vertical="center"/>
      <protection/>
    </xf>
    <xf numFmtId="4" fontId="10" fillId="36" borderId="24" xfId="52" applyNumberFormat="1" applyFont="1" applyFill="1" applyBorder="1" applyAlignment="1">
      <alignment horizontal="right" vertical="center"/>
      <protection/>
    </xf>
    <xf numFmtId="4" fontId="10" fillId="36" borderId="14" xfId="52" applyNumberFormat="1" applyFont="1" applyFill="1" applyBorder="1" applyAlignment="1">
      <alignment horizontal="right" vertical="center"/>
      <protection/>
    </xf>
    <xf numFmtId="4" fontId="10" fillId="34" borderId="17" xfId="52" applyNumberFormat="1" applyFont="1" applyFill="1" applyBorder="1" applyAlignment="1">
      <alignment horizontal="right" vertical="center"/>
      <protection/>
    </xf>
    <xf numFmtId="4" fontId="10" fillId="34" borderId="13" xfId="52" applyNumberFormat="1" applyFont="1" applyFill="1" applyBorder="1" applyAlignment="1">
      <alignment horizontal="right" vertical="center"/>
      <protection/>
    </xf>
    <xf numFmtId="4" fontId="10" fillId="34" borderId="20" xfId="52" applyNumberFormat="1" applyFont="1" applyFill="1" applyBorder="1" applyAlignment="1">
      <alignment horizontal="right" vertical="center"/>
      <protection/>
    </xf>
    <xf numFmtId="4" fontId="10" fillId="41" borderId="18" xfId="52" applyNumberFormat="1" applyFont="1" applyFill="1" applyBorder="1" applyAlignment="1">
      <alignment horizontal="right" vertical="center"/>
      <protection/>
    </xf>
    <xf numFmtId="4" fontId="10" fillId="41" borderId="17" xfId="52" applyNumberFormat="1" applyFont="1" applyFill="1" applyBorder="1" applyAlignment="1">
      <alignment horizontal="right" vertical="center"/>
      <protection/>
    </xf>
    <xf numFmtId="4" fontId="10" fillId="41" borderId="21" xfId="52" applyNumberFormat="1" applyFont="1" applyFill="1" applyBorder="1" applyAlignment="1">
      <alignment horizontal="right" vertical="center"/>
      <protection/>
    </xf>
    <xf numFmtId="4" fontId="10" fillId="41" borderId="20" xfId="52" applyNumberFormat="1" applyFont="1" applyFill="1" applyBorder="1" applyAlignment="1">
      <alignment horizontal="right" vertical="center"/>
      <protection/>
    </xf>
    <xf numFmtId="4" fontId="10" fillId="42" borderId="17" xfId="52" applyNumberFormat="1" applyFont="1" applyFill="1" applyBorder="1" applyAlignment="1">
      <alignment horizontal="right" vertical="center"/>
      <protection/>
    </xf>
    <xf numFmtId="4" fontId="10" fillId="42" borderId="18" xfId="52" applyNumberFormat="1" applyFont="1" applyFill="1" applyBorder="1" applyAlignment="1">
      <alignment horizontal="right" vertical="center"/>
      <protection/>
    </xf>
    <xf numFmtId="4" fontId="10" fillId="42" borderId="20" xfId="52" applyNumberFormat="1" applyFont="1" applyFill="1" applyBorder="1" applyAlignment="1">
      <alignment horizontal="right" vertical="center"/>
      <protection/>
    </xf>
    <xf numFmtId="4" fontId="10" fillId="42" borderId="21" xfId="52" applyNumberFormat="1" applyFont="1" applyFill="1" applyBorder="1" applyAlignment="1">
      <alignment horizontal="right" vertical="center"/>
      <protection/>
    </xf>
    <xf numFmtId="4" fontId="10" fillId="43" borderId="17" xfId="52" applyNumberFormat="1" applyFont="1" applyFill="1" applyBorder="1" applyAlignment="1">
      <alignment horizontal="right" vertical="center"/>
      <protection/>
    </xf>
    <xf numFmtId="164" fontId="14" fillId="43" borderId="15" xfId="0" applyNumberFormat="1" applyFont="1" applyFill="1" applyBorder="1" applyAlignment="1" applyProtection="1">
      <alignment horizontal="right" vertical="center"/>
      <protection locked="0"/>
    </xf>
    <xf numFmtId="164" fontId="14" fillId="43" borderId="25" xfId="0" applyNumberFormat="1" applyFont="1" applyFill="1" applyBorder="1" applyAlignment="1">
      <alignment horizontal="right" vertical="center"/>
    </xf>
    <xf numFmtId="164" fontId="14" fillId="43" borderId="26" xfId="0" applyNumberFormat="1" applyFont="1" applyFill="1" applyBorder="1" applyAlignment="1">
      <alignment horizontal="right" vertical="center"/>
    </xf>
    <xf numFmtId="4" fontId="10" fillId="43" borderId="18" xfId="52" applyNumberFormat="1" applyFont="1" applyFill="1" applyBorder="1" applyAlignment="1">
      <alignment horizontal="right" vertical="center"/>
      <protection/>
    </xf>
    <xf numFmtId="4" fontId="10" fillId="43" borderId="15" xfId="52" applyNumberFormat="1" applyFont="1" applyFill="1" applyBorder="1" applyAlignment="1">
      <alignment horizontal="right" vertical="center"/>
      <protection/>
    </xf>
    <xf numFmtId="164" fontId="14" fillId="43" borderId="15" xfId="0" applyNumberFormat="1" applyFont="1" applyFill="1" applyBorder="1" applyAlignment="1">
      <alignment horizontal="right" vertical="center"/>
    </xf>
    <xf numFmtId="4" fontId="10" fillId="43" borderId="20" xfId="52" applyNumberFormat="1" applyFont="1" applyFill="1" applyBorder="1" applyAlignment="1">
      <alignment horizontal="right" vertical="center"/>
      <protection/>
    </xf>
    <xf numFmtId="4" fontId="10" fillId="43" borderId="27" xfId="52" applyNumberFormat="1" applyFont="1" applyFill="1" applyBorder="1" applyAlignment="1">
      <alignment horizontal="right" vertical="center"/>
      <protection/>
    </xf>
    <xf numFmtId="4" fontId="10" fillId="43" borderId="28" xfId="52" applyNumberFormat="1" applyFont="1" applyFill="1" applyBorder="1" applyAlignment="1">
      <alignment horizontal="right" vertical="center"/>
      <protection/>
    </xf>
    <xf numFmtId="4" fontId="1" fillId="0" borderId="0" xfId="52" applyNumberFormat="1" applyFont="1" applyFill="1" applyBorder="1">
      <alignment/>
      <protection/>
    </xf>
    <xf numFmtId="4" fontId="9" fillId="32" borderId="0" xfId="0" applyNumberFormat="1" applyFont="1" applyFill="1" applyAlignment="1">
      <alignment horizontal="left" vertical="top"/>
    </xf>
    <xf numFmtId="4" fontId="10" fillId="4" borderId="16" xfId="52" applyNumberFormat="1" applyFont="1" applyFill="1" applyBorder="1" applyAlignment="1">
      <alignment vertical="center"/>
      <protection/>
    </xf>
    <xf numFmtId="0" fontId="11" fillId="0" borderId="0" xfId="0" applyFont="1" applyFill="1" applyAlignment="1">
      <alignment horizontal="left" vertical="top"/>
    </xf>
    <xf numFmtId="4" fontId="9" fillId="0" borderId="18" xfId="0" applyNumberFormat="1" applyFont="1" applyBorder="1" applyAlignment="1" applyProtection="1">
      <alignment horizontal="right" vertical="top"/>
      <protection locked="0"/>
    </xf>
    <xf numFmtId="4" fontId="7" fillId="32" borderId="26" xfId="52" applyNumberFormat="1" applyFont="1" applyFill="1" applyBorder="1" applyAlignment="1">
      <alignment vertical="center"/>
      <protection/>
    </xf>
    <xf numFmtId="4" fontId="7" fillId="32" borderId="17" xfId="52" applyNumberFormat="1" applyFont="1" applyFill="1" applyBorder="1" applyAlignment="1">
      <alignment vertical="center"/>
      <protection/>
    </xf>
    <xf numFmtId="4" fontId="7" fillId="32" borderId="26" xfId="52" applyNumberFormat="1" applyFont="1" applyFill="1" applyBorder="1" applyAlignment="1">
      <alignment/>
      <protection/>
    </xf>
    <xf numFmtId="4" fontId="7" fillId="0" borderId="18" xfId="52" applyNumberFormat="1" applyFont="1" applyFill="1" applyBorder="1" applyAlignment="1">
      <alignment vertical="center"/>
      <protection/>
    </xf>
    <xf numFmtId="4" fontId="7" fillId="32" borderId="29" xfId="52" applyNumberFormat="1" applyFont="1" applyFill="1" applyBorder="1" applyAlignment="1">
      <alignment/>
      <protection/>
    </xf>
    <xf numFmtId="4" fontId="7" fillId="32" borderId="27" xfId="52" applyNumberFormat="1" applyFont="1" applyFill="1" applyBorder="1" applyAlignment="1">
      <alignment/>
      <protection/>
    </xf>
    <xf numFmtId="4" fontId="10" fillId="44" borderId="17" xfId="52" applyNumberFormat="1" applyFont="1" applyFill="1" applyBorder="1" applyAlignment="1">
      <alignment horizontal="right" vertical="center"/>
      <protection/>
    </xf>
    <xf numFmtId="4" fontId="10" fillId="44" borderId="18" xfId="52" applyNumberFormat="1" applyFont="1" applyFill="1" applyBorder="1" applyAlignment="1">
      <alignment horizontal="right" vertical="center"/>
      <protection/>
    </xf>
    <xf numFmtId="4" fontId="10" fillId="44" borderId="19" xfId="52" applyNumberFormat="1" applyFont="1" applyFill="1" applyBorder="1" applyAlignment="1">
      <alignment horizontal="right" vertical="center"/>
      <protection/>
    </xf>
    <xf numFmtId="4" fontId="10" fillId="44" borderId="20" xfId="52" applyNumberFormat="1" applyFont="1" applyFill="1" applyBorder="1" applyAlignment="1">
      <alignment horizontal="right" vertical="center"/>
      <protection/>
    </xf>
    <xf numFmtId="4" fontId="10" fillId="44" borderId="21" xfId="52" applyNumberFormat="1" applyFont="1" applyFill="1" applyBorder="1" applyAlignment="1">
      <alignment horizontal="right" vertical="center"/>
      <protection/>
    </xf>
    <xf numFmtId="4" fontId="10" fillId="45" borderId="17" xfId="52" applyNumberFormat="1" applyFont="1" applyFill="1" applyBorder="1" applyAlignment="1">
      <alignment horizontal="right" vertical="center"/>
      <protection/>
    </xf>
    <xf numFmtId="4" fontId="10" fillId="45" borderId="18" xfId="52" applyNumberFormat="1" applyFont="1" applyFill="1" applyBorder="1" applyAlignment="1">
      <alignment horizontal="right" vertical="center"/>
      <protection/>
    </xf>
    <xf numFmtId="4" fontId="10" fillId="45" borderId="19" xfId="52" applyNumberFormat="1" applyFont="1" applyFill="1" applyBorder="1" applyAlignment="1">
      <alignment horizontal="right" vertical="center"/>
      <protection/>
    </xf>
    <xf numFmtId="4" fontId="10" fillId="45" borderId="20" xfId="52" applyNumberFormat="1" applyFont="1" applyFill="1" applyBorder="1" applyAlignment="1">
      <alignment horizontal="right" vertical="center"/>
      <protection/>
    </xf>
    <xf numFmtId="4" fontId="10" fillId="45" borderId="21" xfId="52" applyNumberFormat="1" applyFont="1" applyFill="1" applyBorder="1" applyAlignment="1">
      <alignment horizontal="right" vertical="center"/>
      <protection/>
    </xf>
    <xf numFmtId="4" fontId="10" fillId="46" borderId="21" xfId="52" applyNumberFormat="1" applyFont="1" applyFill="1" applyBorder="1" applyAlignment="1">
      <alignment horizontal="right" vertical="center"/>
      <protection/>
    </xf>
    <xf numFmtId="4" fontId="7" fillId="0" borderId="13" xfId="0" applyNumberFormat="1" applyFont="1" applyFill="1" applyBorder="1" applyAlignment="1">
      <alignment/>
    </xf>
    <xf numFmtId="4" fontId="6" fillId="32" borderId="0" xfId="52" applyNumberFormat="1" applyFont="1" applyFill="1" applyAlignment="1">
      <alignment horizontal="center"/>
      <protection/>
    </xf>
    <xf numFmtId="3" fontId="10" fillId="10" borderId="30" xfId="52" applyNumberFormat="1" applyFont="1" applyFill="1" applyBorder="1" applyAlignment="1">
      <alignment horizontal="center"/>
      <protection/>
    </xf>
    <xf numFmtId="4" fontId="10" fillId="10" borderId="31" xfId="52" applyNumberFormat="1" applyFont="1" applyFill="1" applyBorder="1" applyAlignment="1">
      <alignment horizontal="right"/>
      <protection/>
    </xf>
    <xf numFmtId="4" fontId="10" fillId="10" borderId="30" xfId="52" applyNumberFormat="1" applyFont="1" applyFill="1" applyBorder="1" applyAlignment="1">
      <alignment horizontal="right"/>
      <protection/>
    </xf>
    <xf numFmtId="4" fontId="10" fillId="10" borderId="32" xfId="52" applyNumberFormat="1" applyFont="1" applyFill="1" applyBorder="1" applyAlignment="1">
      <alignment horizontal="right"/>
      <protection/>
    </xf>
    <xf numFmtId="3" fontId="10" fillId="32" borderId="17" xfId="52" applyNumberFormat="1" applyFont="1" applyFill="1" applyBorder="1" applyAlignment="1">
      <alignment horizontal="center"/>
      <protection/>
    </xf>
    <xf numFmtId="4" fontId="7" fillId="32" borderId="20" xfId="52" applyNumberFormat="1" applyFont="1" applyFill="1" applyBorder="1" applyAlignment="1">
      <alignment vertical="center"/>
      <protection/>
    </xf>
    <xf numFmtId="4" fontId="7" fillId="32" borderId="24" xfId="0" applyNumberFormat="1" applyFont="1" applyFill="1" applyBorder="1" applyAlignment="1">
      <alignment/>
    </xf>
    <xf numFmtId="4" fontId="7" fillId="32" borderId="24" xfId="52" applyNumberFormat="1" applyFont="1" applyFill="1" applyBorder="1">
      <alignment/>
      <protection/>
    </xf>
    <xf numFmtId="3" fontId="10" fillId="3" borderId="14" xfId="52" applyNumberFormat="1" applyFont="1" applyFill="1" applyBorder="1" applyAlignment="1">
      <alignment horizontal="center"/>
      <protection/>
    </xf>
    <xf numFmtId="4" fontId="10" fillId="3" borderId="24" xfId="52" applyNumberFormat="1" applyFont="1" applyFill="1" applyBorder="1" applyAlignment="1">
      <alignment horizontal="left"/>
      <protection/>
    </xf>
    <xf numFmtId="4" fontId="10" fillId="3" borderId="24" xfId="52" applyNumberFormat="1" applyFont="1" applyFill="1" applyBorder="1" applyAlignment="1">
      <alignment vertical="center"/>
      <protection/>
    </xf>
    <xf numFmtId="4" fontId="10" fillId="3" borderId="16" xfId="52" applyNumberFormat="1" applyFont="1" applyFill="1" applyBorder="1" applyAlignment="1">
      <alignment horizontal="right"/>
      <protection/>
    </xf>
    <xf numFmtId="4" fontId="10" fillId="3" borderId="16" xfId="52" applyNumberFormat="1" applyFont="1" applyFill="1" applyBorder="1" applyAlignment="1">
      <alignment vertical="center"/>
      <protection/>
    </xf>
    <xf numFmtId="3" fontId="10" fillId="33" borderId="14" xfId="52" applyNumberFormat="1" applyFont="1" applyFill="1" applyBorder="1" applyAlignment="1">
      <alignment horizontal="center"/>
      <protection/>
    </xf>
    <xf numFmtId="4" fontId="10" fillId="33" borderId="24" xfId="52" applyNumberFormat="1" applyFont="1" applyFill="1" applyBorder="1" applyAlignment="1">
      <alignment horizontal="left"/>
      <protection/>
    </xf>
    <xf numFmtId="4" fontId="10" fillId="33" borderId="16" xfId="52" applyNumberFormat="1" applyFont="1" applyFill="1" applyBorder="1" applyAlignment="1">
      <alignment horizontal="right"/>
      <protection/>
    </xf>
    <xf numFmtId="4" fontId="10" fillId="33" borderId="16" xfId="52" applyNumberFormat="1" applyFont="1" applyFill="1" applyBorder="1" applyAlignment="1">
      <alignment vertical="center"/>
      <protection/>
    </xf>
    <xf numFmtId="4" fontId="10" fillId="33" borderId="24" xfId="52" applyNumberFormat="1" applyFont="1" applyFill="1" applyBorder="1" applyAlignment="1">
      <alignment vertical="center"/>
      <protection/>
    </xf>
    <xf numFmtId="3" fontId="10" fillId="34" borderId="14" xfId="52" applyNumberFormat="1" applyFont="1" applyFill="1" applyBorder="1" applyAlignment="1">
      <alignment horizontal="center"/>
      <protection/>
    </xf>
    <xf numFmtId="4" fontId="10" fillId="34" borderId="24" xfId="52" applyNumberFormat="1" applyFont="1" applyFill="1" applyBorder="1" applyAlignment="1">
      <alignment horizontal="left"/>
      <protection/>
    </xf>
    <xf numFmtId="3" fontId="10" fillId="32" borderId="14" xfId="52" applyNumberFormat="1" applyFont="1" applyFill="1" applyBorder="1" applyAlignment="1">
      <alignment horizontal="center"/>
      <protection/>
    </xf>
    <xf numFmtId="4" fontId="7" fillId="0" borderId="24" xfId="52" applyNumberFormat="1" applyFont="1" applyFill="1" applyBorder="1" applyAlignment="1">
      <alignment horizontal="left"/>
      <protection/>
    </xf>
    <xf numFmtId="4" fontId="7" fillId="32" borderId="24" xfId="52" applyNumberFormat="1" applyFont="1" applyFill="1" applyBorder="1" applyAlignment="1">
      <alignment vertical="center"/>
      <protection/>
    </xf>
    <xf numFmtId="4" fontId="7" fillId="0" borderId="24" xfId="0" applyNumberFormat="1" applyFont="1" applyBorder="1" applyAlignment="1">
      <alignment/>
    </xf>
    <xf numFmtId="3" fontId="10" fillId="5" borderId="14" xfId="52" applyNumberFormat="1" applyFont="1" applyFill="1" applyBorder="1" applyAlignment="1">
      <alignment horizontal="center"/>
      <protection/>
    </xf>
    <xf numFmtId="4" fontId="10" fillId="5" borderId="24" xfId="52" applyNumberFormat="1" applyFont="1" applyFill="1" applyBorder="1" applyAlignment="1">
      <alignment horizontal="left"/>
      <protection/>
    </xf>
    <xf numFmtId="4" fontId="10" fillId="5" borderId="16" xfId="52" applyNumberFormat="1" applyFont="1" applyFill="1" applyBorder="1" applyAlignment="1">
      <alignment horizontal="right" vertical="center"/>
      <protection/>
    </xf>
    <xf numFmtId="4" fontId="10" fillId="5" borderId="16" xfId="52" applyNumberFormat="1" applyFont="1" applyFill="1" applyBorder="1" applyAlignment="1">
      <alignment horizontal="right"/>
      <protection/>
    </xf>
    <xf numFmtId="4" fontId="10" fillId="5" borderId="16" xfId="52" applyNumberFormat="1" applyFont="1" applyFill="1" applyBorder="1" applyAlignment="1">
      <alignment vertical="center"/>
      <protection/>
    </xf>
    <xf numFmtId="4" fontId="10" fillId="5" borderId="24" xfId="52" applyNumberFormat="1" applyFont="1" applyFill="1" applyBorder="1" applyAlignment="1">
      <alignment vertical="center"/>
      <protection/>
    </xf>
    <xf numFmtId="3" fontId="10" fillId="4" borderId="14" xfId="52" applyNumberFormat="1" applyFont="1" applyFill="1" applyBorder="1" applyAlignment="1">
      <alignment horizontal="center"/>
      <protection/>
    </xf>
    <xf numFmtId="4" fontId="10" fillId="4" borderId="24" xfId="52" applyNumberFormat="1" applyFont="1" applyFill="1" applyBorder="1" applyAlignment="1">
      <alignment horizontal="left"/>
      <protection/>
    </xf>
    <xf numFmtId="4" fontId="10" fillId="4" borderId="16" xfId="52" applyNumberFormat="1" applyFont="1" applyFill="1" applyBorder="1" applyAlignment="1">
      <alignment horizontal="right" vertical="center"/>
      <protection/>
    </xf>
    <xf numFmtId="4" fontId="10" fillId="4" borderId="16" xfId="52" applyNumberFormat="1" applyFont="1" applyFill="1" applyBorder="1" applyAlignment="1">
      <alignment horizontal="right"/>
      <protection/>
    </xf>
    <xf numFmtId="3" fontId="10" fillId="18" borderId="14" xfId="52" applyNumberFormat="1" applyFont="1" applyFill="1" applyBorder="1" applyAlignment="1">
      <alignment horizontal="center"/>
      <protection/>
    </xf>
    <xf numFmtId="4" fontId="10" fillId="18" borderId="24" xfId="52" applyNumberFormat="1" applyFont="1" applyFill="1" applyBorder="1" applyAlignment="1">
      <alignment horizontal="left"/>
      <protection/>
    </xf>
    <xf numFmtId="4" fontId="10" fillId="18" borderId="16" xfId="52" applyNumberFormat="1" applyFont="1" applyFill="1" applyBorder="1" applyAlignment="1">
      <alignment horizontal="right" vertical="center"/>
      <protection/>
    </xf>
    <xf numFmtId="4" fontId="7" fillId="32" borderId="13" xfId="0" applyNumberFormat="1" applyFont="1" applyFill="1" applyBorder="1" applyAlignment="1">
      <alignment/>
    </xf>
    <xf numFmtId="3" fontId="10" fillId="39" borderId="14" xfId="52" applyNumberFormat="1" applyFont="1" applyFill="1" applyBorder="1" applyAlignment="1">
      <alignment horizontal="center"/>
      <protection/>
    </xf>
    <xf numFmtId="4" fontId="10" fillId="39" borderId="33" xfId="52" applyNumberFormat="1" applyFont="1" applyFill="1" applyBorder="1" applyAlignment="1">
      <alignment horizontal="left"/>
      <protection/>
    </xf>
    <xf numFmtId="4" fontId="10" fillId="39" borderId="14" xfId="52" applyNumberFormat="1" applyFont="1" applyFill="1" applyBorder="1" applyAlignment="1">
      <alignment horizontal="right" vertical="center"/>
      <protection/>
    </xf>
    <xf numFmtId="4" fontId="10" fillId="39" borderId="14" xfId="52" applyNumberFormat="1" applyFont="1" applyFill="1" applyBorder="1" applyAlignment="1">
      <alignment vertical="center"/>
      <protection/>
    </xf>
    <xf numFmtId="4" fontId="10" fillId="39" borderId="16" xfId="52" applyNumberFormat="1" applyFont="1" applyFill="1" applyBorder="1" applyAlignment="1">
      <alignment horizontal="right"/>
      <protection/>
    </xf>
    <xf numFmtId="4" fontId="10" fillId="39" borderId="13" xfId="52" applyNumberFormat="1" applyFont="1" applyFill="1" applyBorder="1" applyAlignment="1">
      <alignment vertical="center"/>
      <protection/>
    </xf>
    <xf numFmtId="4" fontId="10" fillId="39" borderId="16" xfId="52" applyNumberFormat="1" applyFont="1" applyFill="1" applyBorder="1" applyAlignment="1">
      <alignment vertical="center"/>
      <protection/>
    </xf>
    <xf numFmtId="3" fontId="10" fillId="40" borderId="14" xfId="52" applyNumberFormat="1" applyFont="1" applyFill="1" applyBorder="1" applyAlignment="1">
      <alignment horizontal="center"/>
      <protection/>
    </xf>
    <xf numFmtId="4" fontId="10" fillId="40" borderId="33" xfId="52" applyNumberFormat="1" applyFont="1" applyFill="1" applyBorder="1" applyAlignment="1">
      <alignment horizontal="left"/>
      <protection/>
    </xf>
    <xf numFmtId="4" fontId="10" fillId="40" borderId="14" xfId="52" applyNumberFormat="1" applyFont="1" applyFill="1" applyBorder="1" applyAlignment="1">
      <alignment horizontal="right" vertical="center"/>
      <protection/>
    </xf>
    <xf numFmtId="4" fontId="10" fillId="40" borderId="16" xfId="52" applyNumberFormat="1" applyFont="1" applyFill="1" applyBorder="1" applyAlignment="1">
      <alignment horizontal="right" vertical="center"/>
      <protection/>
    </xf>
    <xf numFmtId="4" fontId="10" fillId="40" borderId="13" xfId="52" applyNumberFormat="1" applyFont="1" applyFill="1" applyBorder="1" applyAlignment="1">
      <alignment horizontal="right" vertical="center"/>
      <protection/>
    </xf>
    <xf numFmtId="4" fontId="7" fillId="32" borderId="14" xfId="52" applyNumberFormat="1" applyFont="1" applyFill="1" applyBorder="1" applyAlignment="1">
      <alignment horizontal="right"/>
      <protection/>
    </xf>
    <xf numFmtId="3" fontId="10" fillId="35" borderId="14" xfId="52" applyNumberFormat="1" applyFont="1" applyFill="1" applyBorder="1" applyAlignment="1">
      <alignment horizontal="center"/>
      <protection/>
    </xf>
    <xf numFmtId="4" fontId="10" fillId="35" borderId="33" xfId="52" applyNumberFormat="1" applyFont="1" applyFill="1" applyBorder="1" applyAlignment="1">
      <alignment horizontal="left"/>
      <protection/>
    </xf>
    <xf numFmtId="4" fontId="10" fillId="35" borderId="16" xfId="52" applyNumberFormat="1" applyFont="1" applyFill="1" applyBorder="1" applyAlignment="1">
      <alignment horizontal="right"/>
      <protection/>
    </xf>
    <xf numFmtId="4" fontId="10" fillId="35" borderId="16" xfId="52" applyNumberFormat="1" applyFont="1" applyFill="1" applyBorder="1" applyAlignment="1">
      <alignment vertical="center"/>
      <protection/>
    </xf>
    <xf numFmtId="4" fontId="10" fillId="35" borderId="24" xfId="52" applyNumberFormat="1" applyFont="1" applyFill="1" applyBorder="1" applyAlignment="1">
      <alignment vertical="center"/>
      <protection/>
    </xf>
    <xf numFmtId="3" fontId="10" fillId="36" borderId="14" xfId="52" applyNumberFormat="1" applyFont="1" applyFill="1" applyBorder="1" applyAlignment="1">
      <alignment horizontal="center"/>
      <protection/>
    </xf>
    <xf numFmtId="4" fontId="10" fillId="36" borderId="33" xfId="52" applyNumberFormat="1" applyFont="1" applyFill="1" applyBorder="1" applyAlignment="1">
      <alignment horizontal="left"/>
      <protection/>
    </xf>
    <xf numFmtId="4" fontId="10" fillId="36" borderId="16" xfId="52" applyNumberFormat="1" applyFont="1" applyFill="1" applyBorder="1" applyAlignment="1">
      <alignment horizontal="right"/>
      <protection/>
    </xf>
    <xf numFmtId="4" fontId="10" fillId="36" borderId="13" xfId="52" applyNumberFormat="1" applyFont="1" applyFill="1" applyBorder="1" applyAlignment="1">
      <alignment vertical="center"/>
      <protection/>
    </xf>
    <xf numFmtId="3" fontId="10" fillId="37" borderId="14" xfId="52" applyNumberFormat="1" applyFont="1" applyFill="1" applyBorder="1" applyAlignment="1">
      <alignment horizontal="center"/>
      <protection/>
    </xf>
    <xf numFmtId="4" fontId="10" fillId="37" borderId="33" xfId="52" applyNumberFormat="1" applyFont="1" applyFill="1" applyBorder="1" applyAlignment="1">
      <alignment horizontal="left"/>
      <protection/>
    </xf>
    <xf numFmtId="4" fontId="10" fillId="37" borderId="16" xfId="52" applyNumberFormat="1" applyFont="1" applyFill="1" applyBorder="1" applyAlignment="1">
      <alignment horizontal="right"/>
      <protection/>
    </xf>
    <xf numFmtId="4" fontId="10" fillId="37" borderId="16" xfId="52" applyNumberFormat="1" applyFont="1" applyFill="1" applyBorder="1" applyAlignment="1">
      <alignment vertical="center"/>
      <protection/>
    </xf>
    <xf numFmtId="4" fontId="10" fillId="37" borderId="24" xfId="52" applyNumberFormat="1" applyFont="1" applyFill="1" applyBorder="1" applyAlignment="1">
      <alignment vertical="center"/>
      <protection/>
    </xf>
    <xf numFmtId="3" fontId="10" fillId="38" borderId="14" xfId="52" applyNumberFormat="1" applyFont="1" applyFill="1" applyBorder="1" applyAlignment="1">
      <alignment horizontal="center"/>
      <protection/>
    </xf>
    <xf numFmtId="4" fontId="10" fillId="38" borderId="33" xfId="52" applyNumberFormat="1" applyFont="1" applyFill="1" applyBorder="1" applyAlignment="1">
      <alignment horizontal="left"/>
      <protection/>
    </xf>
    <xf numFmtId="4" fontId="10" fillId="38" borderId="16" xfId="52" applyNumberFormat="1" applyFont="1" applyFill="1" applyBorder="1" applyAlignment="1">
      <alignment horizontal="right"/>
      <protection/>
    </xf>
    <xf numFmtId="4" fontId="10" fillId="38" borderId="24" xfId="52" applyNumberFormat="1" applyFont="1" applyFill="1" applyBorder="1" applyAlignment="1">
      <alignment vertical="center"/>
      <protection/>
    </xf>
    <xf numFmtId="3" fontId="10" fillId="41" borderId="14" xfId="52" applyNumberFormat="1" applyFont="1" applyFill="1" applyBorder="1" applyAlignment="1">
      <alignment horizontal="center"/>
      <protection/>
    </xf>
    <xf numFmtId="4" fontId="10" fillId="41" borderId="33" xfId="52" applyNumberFormat="1" applyFont="1" applyFill="1" applyBorder="1" applyAlignment="1">
      <alignment horizontal="left"/>
      <protection/>
    </xf>
    <xf numFmtId="4" fontId="10" fillId="41" borderId="14" xfId="52" applyNumberFormat="1" applyFont="1" applyFill="1" applyBorder="1" applyAlignment="1">
      <alignment horizontal="right" vertical="center"/>
      <protection/>
    </xf>
    <xf numFmtId="3" fontId="10" fillId="44" borderId="14" xfId="52" applyNumberFormat="1" applyFont="1" applyFill="1" applyBorder="1" applyAlignment="1">
      <alignment horizontal="center"/>
      <protection/>
    </xf>
    <xf numFmtId="4" fontId="10" fillId="44" borderId="33" xfId="52" applyNumberFormat="1" applyFont="1" applyFill="1" applyBorder="1" applyAlignment="1">
      <alignment horizontal="left"/>
      <protection/>
    </xf>
    <xf numFmtId="4" fontId="10" fillId="44" borderId="14" xfId="52" applyNumberFormat="1" applyFont="1" applyFill="1" applyBorder="1" applyAlignment="1">
      <alignment horizontal="right" vertical="center"/>
      <protection/>
    </xf>
    <xf numFmtId="4" fontId="10" fillId="44" borderId="13" xfId="52" applyNumberFormat="1" applyFont="1" applyFill="1" applyBorder="1" applyAlignment="1">
      <alignment horizontal="right" vertical="center"/>
      <protection/>
    </xf>
    <xf numFmtId="4" fontId="10" fillId="44" borderId="16" xfId="52" applyNumberFormat="1" applyFont="1" applyFill="1" applyBorder="1" applyAlignment="1">
      <alignment vertical="center"/>
      <protection/>
    </xf>
    <xf numFmtId="4" fontId="10" fillId="44" borderId="13" xfId="52" applyNumberFormat="1" applyFont="1" applyFill="1" applyBorder="1" applyAlignment="1">
      <alignment vertical="center"/>
      <protection/>
    </xf>
    <xf numFmtId="4" fontId="10" fillId="44" borderId="16" xfId="52" applyNumberFormat="1" applyFont="1" applyFill="1" applyBorder="1" applyAlignment="1">
      <alignment horizontal="right"/>
      <protection/>
    </xf>
    <xf numFmtId="4" fontId="10" fillId="44" borderId="24" xfId="52" applyNumberFormat="1" applyFont="1" applyFill="1" applyBorder="1" applyAlignment="1">
      <alignment vertical="center"/>
      <protection/>
    </xf>
    <xf numFmtId="3" fontId="10" fillId="45" borderId="14" xfId="52" applyNumberFormat="1" applyFont="1" applyFill="1" applyBorder="1" applyAlignment="1">
      <alignment horizontal="center"/>
      <protection/>
    </xf>
    <xf numFmtId="4" fontId="10" fillId="45" borderId="33" xfId="52" applyNumberFormat="1" applyFont="1" applyFill="1" applyBorder="1" applyAlignment="1">
      <alignment horizontal="left"/>
      <protection/>
    </xf>
    <xf numFmtId="4" fontId="10" fillId="45" borderId="13" xfId="52" applyNumberFormat="1" applyFont="1" applyFill="1" applyBorder="1" applyAlignment="1">
      <alignment horizontal="right" vertical="center"/>
      <protection/>
    </xf>
    <xf numFmtId="4" fontId="10" fillId="45" borderId="16" xfId="52" applyNumberFormat="1" applyFont="1" applyFill="1" applyBorder="1" applyAlignment="1">
      <alignment horizontal="right"/>
      <protection/>
    </xf>
    <xf numFmtId="4" fontId="10" fillId="45" borderId="13" xfId="52" applyNumberFormat="1" applyFont="1" applyFill="1" applyBorder="1" applyAlignment="1">
      <alignment vertical="center"/>
      <protection/>
    </xf>
    <xf numFmtId="4" fontId="10" fillId="45" borderId="24" xfId="52" applyNumberFormat="1" applyFont="1" applyFill="1" applyBorder="1" applyAlignment="1">
      <alignment vertical="center"/>
      <protection/>
    </xf>
    <xf numFmtId="3" fontId="10" fillId="42" borderId="14" xfId="52" applyNumberFormat="1" applyFont="1" applyFill="1" applyBorder="1" applyAlignment="1">
      <alignment horizontal="center"/>
      <protection/>
    </xf>
    <xf numFmtId="4" fontId="10" fillId="42" borderId="33" xfId="52" applyNumberFormat="1" applyFont="1" applyFill="1" applyBorder="1" applyAlignment="1">
      <alignment horizontal="left"/>
      <protection/>
    </xf>
    <xf numFmtId="4" fontId="10" fillId="42" borderId="14" xfId="52" applyNumberFormat="1" applyFont="1" applyFill="1" applyBorder="1" applyAlignment="1">
      <alignment horizontal="right" vertical="center"/>
      <protection/>
    </xf>
    <xf numFmtId="4" fontId="10" fillId="42" borderId="13" xfId="52" applyNumberFormat="1" applyFont="1" applyFill="1" applyBorder="1" applyAlignment="1">
      <alignment horizontal="right" vertical="center"/>
      <protection/>
    </xf>
    <xf numFmtId="4" fontId="10" fillId="42" borderId="16" xfId="52" applyNumberFormat="1" applyFont="1" applyFill="1" applyBorder="1" applyAlignment="1">
      <alignment horizontal="right"/>
      <protection/>
    </xf>
    <xf numFmtId="4" fontId="10" fillId="42" borderId="13" xfId="52" applyNumberFormat="1" applyFont="1" applyFill="1" applyBorder="1" applyAlignment="1">
      <alignment vertical="center"/>
      <protection/>
    </xf>
    <xf numFmtId="3" fontId="10" fillId="43" borderId="14" xfId="52" applyNumberFormat="1" applyFont="1" applyFill="1" applyBorder="1" applyAlignment="1">
      <alignment horizontal="center"/>
      <protection/>
    </xf>
    <xf numFmtId="4" fontId="10" fillId="43" borderId="34" xfId="52" applyNumberFormat="1" applyFont="1" applyFill="1" applyBorder="1" applyAlignment="1">
      <alignment horizontal="left"/>
      <protection/>
    </xf>
    <xf numFmtId="4" fontId="10" fillId="43" borderId="14" xfId="52" applyNumberFormat="1" applyFont="1" applyFill="1" applyBorder="1" applyAlignment="1">
      <alignment horizontal="right" vertical="center"/>
      <protection/>
    </xf>
    <xf numFmtId="4" fontId="10" fillId="43" borderId="13" xfId="52" applyNumberFormat="1" applyFont="1" applyFill="1" applyBorder="1" applyAlignment="1">
      <alignment horizontal="right" vertical="center"/>
      <protection/>
    </xf>
    <xf numFmtId="4" fontId="10" fillId="43" borderId="16" xfId="52" applyNumberFormat="1" applyFont="1" applyFill="1" applyBorder="1" applyAlignment="1">
      <alignment vertical="center"/>
      <protection/>
    </xf>
    <xf numFmtId="4" fontId="10" fillId="43" borderId="13" xfId="52" applyNumberFormat="1" applyFont="1" applyFill="1" applyBorder="1" applyAlignment="1">
      <alignment horizontal="right"/>
      <protection/>
    </xf>
    <xf numFmtId="4" fontId="10" fillId="43" borderId="13" xfId="52" applyNumberFormat="1" applyFont="1" applyFill="1" applyBorder="1" applyAlignment="1">
      <alignment vertical="center"/>
      <protection/>
    </xf>
    <xf numFmtId="4" fontId="10" fillId="43" borderId="16" xfId="52" applyNumberFormat="1" applyFont="1" applyFill="1" applyBorder="1" applyAlignment="1">
      <alignment horizontal="right"/>
      <protection/>
    </xf>
    <xf numFmtId="4" fontId="10" fillId="43" borderId="24" xfId="52" applyNumberFormat="1" applyFont="1" applyFill="1" applyBorder="1" applyAlignment="1">
      <alignment vertical="center"/>
      <protection/>
    </xf>
    <xf numFmtId="4" fontId="10" fillId="47" borderId="35" xfId="52" applyNumberFormat="1" applyFont="1" applyFill="1" applyBorder="1" applyAlignment="1">
      <alignment vertical="center"/>
      <protection/>
    </xf>
    <xf numFmtId="4" fontId="8" fillId="32" borderId="0" xfId="52" applyNumberFormat="1" applyFont="1" applyFill="1" applyAlignment="1">
      <alignment vertical="center"/>
      <protection/>
    </xf>
    <xf numFmtId="4" fontId="8" fillId="0" borderId="0" xfId="52" applyNumberFormat="1" applyFont="1" applyFill="1" applyBorder="1">
      <alignment/>
      <protection/>
    </xf>
    <xf numFmtId="4" fontId="8" fillId="0" borderId="0" xfId="52" applyNumberFormat="1" applyFont="1" applyFill="1">
      <alignment/>
      <protection/>
    </xf>
    <xf numFmtId="4" fontId="1" fillId="32" borderId="0" xfId="52" applyNumberFormat="1" applyFont="1" applyFill="1" applyAlignment="1">
      <alignment horizontal="right"/>
      <protection/>
    </xf>
    <xf numFmtId="4" fontId="8" fillId="32" borderId="10" xfId="52" applyNumberFormat="1" applyFont="1" applyFill="1" applyBorder="1" applyAlignment="1">
      <alignment horizontal="center" vertical="center" wrapText="1"/>
      <protection/>
    </xf>
    <xf numFmtId="4" fontId="8" fillId="32" borderId="11" xfId="52" applyNumberFormat="1" applyFont="1" applyFill="1" applyBorder="1" applyAlignment="1">
      <alignment horizontal="center" vertical="center" wrapText="1"/>
      <protection/>
    </xf>
    <xf numFmtId="4" fontId="6" fillId="32" borderId="0" xfId="52" applyNumberFormat="1" applyFont="1" applyFill="1" applyBorder="1" applyAlignment="1">
      <alignment horizontal="center"/>
      <protection/>
    </xf>
    <xf numFmtId="3" fontId="10" fillId="10" borderId="18" xfId="52" applyNumberFormat="1" applyFont="1" applyFill="1" applyBorder="1" applyAlignment="1">
      <alignment horizontal="center"/>
      <protection/>
    </xf>
    <xf numFmtId="3" fontId="10" fillId="10" borderId="20" xfId="52" applyNumberFormat="1" applyFont="1" applyFill="1" applyBorder="1" applyAlignment="1">
      <alignment horizontal="left"/>
      <protection/>
    </xf>
    <xf numFmtId="4" fontId="10" fillId="10" borderId="18" xfId="52" applyNumberFormat="1" applyFont="1" applyFill="1" applyBorder="1" applyAlignment="1">
      <alignment horizontal="right"/>
      <protection/>
    </xf>
    <xf numFmtId="4" fontId="7" fillId="32" borderId="19" xfId="52" applyNumberFormat="1" applyFont="1" applyFill="1" applyBorder="1">
      <alignment/>
      <protection/>
    </xf>
    <xf numFmtId="4" fontId="7" fillId="32" borderId="20" xfId="52" applyNumberFormat="1" applyFont="1" applyFill="1" applyBorder="1" applyAlignment="1">
      <alignment horizontal="right" vertical="center"/>
      <protection/>
    </xf>
    <xf numFmtId="4" fontId="7" fillId="32" borderId="26" xfId="52" applyNumberFormat="1" applyFont="1" applyFill="1" applyBorder="1" applyAlignment="1">
      <alignment horizontal="right" vertical="center"/>
      <protection/>
    </xf>
    <xf numFmtId="3" fontId="10" fillId="3" borderId="17" xfId="52" applyNumberFormat="1" applyFont="1" applyFill="1" applyBorder="1" applyAlignment="1">
      <alignment horizontal="center"/>
      <protection/>
    </xf>
    <xf numFmtId="4" fontId="10" fillId="3" borderId="24" xfId="52" applyNumberFormat="1" applyFont="1" applyFill="1" applyBorder="1" applyAlignment="1">
      <alignment horizontal="right" vertical="center"/>
      <protection/>
    </xf>
    <xf numFmtId="4" fontId="10" fillId="3" borderId="16" xfId="52" applyNumberFormat="1" applyFont="1" applyFill="1" applyBorder="1" applyAlignment="1">
      <alignment horizontal="right" vertical="center"/>
      <protection/>
    </xf>
    <xf numFmtId="3" fontId="10" fillId="33" borderId="17" xfId="52" applyNumberFormat="1" applyFont="1" applyFill="1" applyBorder="1" applyAlignment="1">
      <alignment horizontal="center"/>
      <protection/>
    </xf>
    <xf numFmtId="4" fontId="10" fillId="33" borderId="17" xfId="52" applyNumberFormat="1" applyFont="1" applyFill="1" applyBorder="1" applyAlignment="1">
      <alignment horizontal="right" vertical="center"/>
      <protection/>
    </xf>
    <xf numFmtId="4" fontId="10" fillId="33" borderId="19" xfId="52" applyNumberFormat="1" applyFont="1" applyFill="1" applyBorder="1" applyAlignment="1">
      <alignment horizontal="right" vertical="center"/>
      <protection/>
    </xf>
    <xf numFmtId="3" fontId="10" fillId="34" borderId="17" xfId="52" applyNumberFormat="1" applyFont="1" applyFill="1" applyBorder="1" applyAlignment="1">
      <alignment horizontal="center"/>
      <protection/>
    </xf>
    <xf numFmtId="4" fontId="7" fillId="0" borderId="13" xfId="52" applyNumberFormat="1" applyFont="1" applyFill="1" applyBorder="1" applyAlignment="1">
      <alignment horizontal="right" vertical="center"/>
      <protection/>
    </xf>
    <xf numFmtId="4" fontId="7" fillId="0" borderId="16" xfId="52" applyNumberFormat="1" applyFont="1" applyFill="1" applyBorder="1" applyAlignment="1">
      <alignment horizontal="right" vertical="center"/>
      <protection/>
    </xf>
    <xf numFmtId="3" fontId="10" fillId="5" borderId="17" xfId="52" applyNumberFormat="1" applyFont="1" applyFill="1" applyBorder="1" applyAlignment="1">
      <alignment horizontal="center"/>
      <protection/>
    </xf>
    <xf numFmtId="4" fontId="10" fillId="5" borderId="17" xfId="52" applyNumberFormat="1" applyFont="1" applyFill="1" applyBorder="1" applyAlignment="1">
      <alignment horizontal="right" vertical="center"/>
      <protection/>
    </xf>
    <xf numFmtId="4" fontId="10" fillId="5" borderId="18" xfId="52" applyNumberFormat="1" applyFont="1" applyFill="1" applyBorder="1" applyAlignment="1">
      <alignment horizontal="right" vertical="center"/>
      <protection/>
    </xf>
    <xf numFmtId="4" fontId="10" fillId="5" borderId="19" xfId="52" applyNumberFormat="1" applyFont="1" applyFill="1" applyBorder="1" applyAlignment="1">
      <alignment horizontal="right" vertical="center"/>
      <protection/>
    </xf>
    <xf numFmtId="4" fontId="10" fillId="5" borderId="20" xfId="52" applyNumberFormat="1" applyFont="1" applyFill="1" applyBorder="1" applyAlignment="1">
      <alignment horizontal="right" vertical="center"/>
      <protection/>
    </xf>
    <xf numFmtId="4" fontId="10" fillId="5" borderId="21" xfId="52" applyNumberFormat="1" applyFont="1" applyFill="1" applyBorder="1" applyAlignment="1">
      <alignment horizontal="right" vertical="center"/>
      <protection/>
    </xf>
    <xf numFmtId="3" fontId="10" fillId="4" borderId="17" xfId="52" applyNumberFormat="1" applyFont="1" applyFill="1" applyBorder="1" applyAlignment="1">
      <alignment horizontal="center"/>
      <protection/>
    </xf>
    <xf numFmtId="4" fontId="10" fillId="4" borderId="17" xfId="52" applyNumberFormat="1" applyFont="1" applyFill="1" applyBorder="1" applyAlignment="1">
      <alignment horizontal="right" vertical="center"/>
      <protection/>
    </xf>
    <xf numFmtId="4" fontId="10" fillId="4" borderId="19" xfId="52" applyNumberFormat="1" applyFont="1" applyFill="1" applyBorder="1" applyAlignment="1">
      <alignment horizontal="right" vertical="center"/>
      <protection/>
    </xf>
    <xf numFmtId="3" fontId="10" fillId="18" borderId="17" xfId="52" applyNumberFormat="1" applyFont="1" applyFill="1" applyBorder="1" applyAlignment="1">
      <alignment horizontal="center"/>
      <protection/>
    </xf>
    <xf numFmtId="4" fontId="10" fillId="18" borderId="17" xfId="52" applyNumberFormat="1" applyFont="1" applyFill="1" applyBorder="1" applyAlignment="1">
      <alignment horizontal="right" vertical="center"/>
      <protection/>
    </xf>
    <xf numFmtId="4" fontId="10" fillId="18" borderId="18" xfId="52" applyNumberFormat="1" applyFont="1" applyFill="1" applyBorder="1" applyAlignment="1">
      <alignment horizontal="right" vertical="center"/>
      <protection/>
    </xf>
    <xf numFmtId="4" fontId="14" fillId="46" borderId="18" xfId="52" applyNumberFormat="1" applyFont="1" applyFill="1" applyBorder="1" applyAlignment="1">
      <alignment horizontal="right" vertical="center"/>
      <protection/>
    </xf>
    <xf numFmtId="4" fontId="10" fillId="0" borderId="13" xfId="52" applyNumberFormat="1" applyFont="1" applyFill="1" applyBorder="1" applyAlignment="1">
      <alignment horizontal="right" vertical="center"/>
      <protection/>
    </xf>
    <xf numFmtId="4" fontId="10" fillId="0" borderId="33" xfId="52" applyNumberFormat="1" applyFont="1" applyFill="1" applyBorder="1" applyAlignment="1">
      <alignment horizontal="right" vertical="center"/>
      <protection/>
    </xf>
    <xf numFmtId="4" fontId="10" fillId="0" borderId="16" xfId="52" applyNumberFormat="1" applyFont="1" applyFill="1" applyBorder="1" applyAlignment="1">
      <alignment horizontal="right" vertical="center"/>
      <protection/>
    </xf>
    <xf numFmtId="4" fontId="10" fillId="0" borderId="24" xfId="52" applyNumberFormat="1" applyFont="1" applyFill="1" applyBorder="1" applyAlignment="1">
      <alignment horizontal="right" vertical="center"/>
      <protection/>
    </xf>
    <xf numFmtId="4" fontId="7" fillId="0" borderId="24" xfId="52" applyNumberFormat="1" applyFont="1" applyFill="1" applyBorder="1" applyAlignment="1">
      <alignment horizontal="right" vertical="center"/>
      <protection/>
    </xf>
    <xf numFmtId="3" fontId="10" fillId="39" borderId="17" xfId="52" applyNumberFormat="1" applyFont="1" applyFill="1" applyBorder="1" applyAlignment="1">
      <alignment horizontal="center"/>
      <protection/>
    </xf>
    <xf numFmtId="4" fontId="10" fillId="39" borderId="17" xfId="52" applyNumberFormat="1" applyFont="1" applyFill="1" applyBorder="1" applyAlignment="1">
      <alignment horizontal="right" vertical="center"/>
      <protection/>
    </xf>
    <xf numFmtId="4" fontId="10" fillId="39" borderId="19" xfId="52" applyNumberFormat="1" applyFont="1" applyFill="1" applyBorder="1" applyAlignment="1">
      <alignment horizontal="right" vertical="center"/>
      <protection/>
    </xf>
    <xf numFmtId="4" fontId="10" fillId="39" borderId="16" xfId="52" applyNumberFormat="1" applyFont="1" applyFill="1" applyBorder="1" applyAlignment="1">
      <alignment horizontal="right" vertical="center"/>
      <protection/>
    </xf>
    <xf numFmtId="3" fontId="10" fillId="40" borderId="17" xfId="52" applyNumberFormat="1" applyFont="1" applyFill="1" applyBorder="1" applyAlignment="1">
      <alignment horizontal="center"/>
      <protection/>
    </xf>
    <xf numFmtId="4" fontId="10" fillId="40" borderId="17" xfId="52" applyNumberFormat="1" applyFont="1" applyFill="1" applyBorder="1" applyAlignment="1">
      <alignment horizontal="right" vertical="center"/>
      <protection/>
    </xf>
    <xf numFmtId="4" fontId="10" fillId="40" borderId="18" xfId="52" applyNumberFormat="1" applyFont="1" applyFill="1" applyBorder="1" applyAlignment="1">
      <alignment horizontal="right" vertical="center"/>
      <protection/>
    </xf>
    <xf numFmtId="4" fontId="7" fillId="32" borderId="24" xfId="52" applyNumberFormat="1" applyFont="1" applyFill="1" applyBorder="1" applyAlignment="1">
      <alignment horizontal="right" vertical="center"/>
      <protection/>
    </xf>
    <xf numFmtId="3" fontId="10" fillId="35" borderId="17" xfId="52" applyNumberFormat="1" applyFont="1" applyFill="1" applyBorder="1" applyAlignment="1">
      <alignment horizontal="center"/>
      <protection/>
    </xf>
    <xf numFmtId="4" fontId="10" fillId="35" borderId="26" xfId="52" applyNumberFormat="1" applyFont="1" applyFill="1" applyBorder="1" applyAlignment="1">
      <alignment horizontal="right" vertical="center"/>
      <protection/>
    </xf>
    <xf numFmtId="4" fontId="10" fillId="35" borderId="18" xfId="52" applyNumberFormat="1" applyFont="1" applyFill="1" applyBorder="1" applyAlignment="1">
      <alignment horizontal="right" vertical="center"/>
      <protection/>
    </xf>
    <xf numFmtId="4" fontId="10" fillId="35" borderId="36" xfId="52" applyNumberFormat="1" applyFont="1" applyFill="1" applyBorder="1" applyAlignment="1">
      <alignment horizontal="right" vertical="center"/>
      <protection/>
    </xf>
    <xf numFmtId="4" fontId="10" fillId="35" borderId="37" xfId="52" applyNumberFormat="1" applyFont="1" applyFill="1" applyBorder="1" applyAlignment="1">
      <alignment horizontal="right" vertical="center"/>
      <protection/>
    </xf>
    <xf numFmtId="4" fontId="10" fillId="48" borderId="13" xfId="52" applyNumberFormat="1" applyFont="1" applyFill="1" applyBorder="1" applyAlignment="1">
      <alignment horizontal="right" vertical="center"/>
      <protection/>
    </xf>
    <xf numFmtId="3" fontId="10" fillId="36" borderId="17" xfId="52" applyNumberFormat="1" applyFont="1" applyFill="1" applyBorder="1" applyAlignment="1">
      <alignment horizontal="center"/>
      <protection/>
    </xf>
    <xf numFmtId="3" fontId="10" fillId="38" borderId="17" xfId="52" applyNumberFormat="1" applyFont="1" applyFill="1" applyBorder="1" applyAlignment="1">
      <alignment horizontal="center"/>
      <protection/>
    </xf>
    <xf numFmtId="4" fontId="10" fillId="38" borderId="17" xfId="52" applyNumberFormat="1" applyFont="1" applyFill="1" applyBorder="1" applyAlignment="1">
      <alignment horizontal="right" vertical="center"/>
      <protection/>
    </xf>
    <xf numFmtId="4" fontId="10" fillId="38" borderId="18" xfId="52" applyNumberFormat="1" applyFont="1" applyFill="1" applyBorder="1" applyAlignment="1">
      <alignment horizontal="right" vertical="center"/>
      <protection/>
    </xf>
    <xf numFmtId="4" fontId="10" fillId="38" borderId="19" xfId="52" applyNumberFormat="1" applyFont="1" applyFill="1" applyBorder="1" applyAlignment="1">
      <alignment horizontal="right" vertical="center"/>
      <protection/>
    </xf>
    <xf numFmtId="4" fontId="10" fillId="38" borderId="20" xfId="52" applyNumberFormat="1" applyFont="1" applyFill="1" applyBorder="1" applyAlignment="1">
      <alignment horizontal="right" vertical="center"/>
      <protection/>
    </xf>
    <xf numFmtId="4" fontId="10" fillId="38" borderId="21" xfId="52" applyNumberFormat="1" applyFont="1" applyFill="1" applyBorder="1" applyAlignment="1">
      <alignment horizontal="right" vertical="center"/>
      <protection/>
    </xf>
    <xf numFmtId="3" fontId="10" fillId="41" borderId="17" xfId="52" applyNumberFormat="1" applyFont="1" applyFill="1" applyBorder="1" applyAlignment="1">
      <alignment horizontal="center"/>
      <protection/>
    </xf>
    <xf numFmtId="3" fontId="10" fillId="44" borderId="17" xfId="52" applyNumberFormat="1" applyFont="1" applyFill="1" applyBorder="1" applyAlignment="1">
      <alignment horizontal="center"/>
      <protection/>
    </xf>
    <xf numFmtId="3" fontId="10" fillId="45" borderId="17" xfId="52" applyNumberFormat="1" applyFont="1" applyFill="1" applyBorder="1" applyAlignment="1">
      <alignment horizontal="center"/>
      <protection/>
    </xf>
    <xf numFmtId="3" fontId="10" fillId="42" borderId="17" xfId="52" applyNumberFormat="1" applyFont="1" applyFill="1" applyBorder="1" applyAlignment="1">
      <alignment horizontal="center"/>
      <protection/>
    </xf>
    <xf numFmtId="3" fontId="10" fillId="43" borderId="17" xfId="52" applyNumberFormat="1" applyFont="1" applyFill="1" applyBorder="1" applyAlignment="1">
      <alignment horizontal="center"/>
      <protection/>
    </xf>
    <xf numFmtId="4" fontId="10" fillId="47" borderId="35" xfId="52" applyNumberFormat="1" applyFont="1" applyFill="1" applyBorder="1" applyAlignment="1">
      <alignment horizontal="right" vertical="center"/>
      <protection/>
    </xf>
    <xf numFmtId="4" fontId="8" fillId="36" borderId="0" xfId="52" applyNumberFormat="1" applyFont="1" applyFill="1" applyBorder="1">
      <alignment/>
      <protection/>
    </xf>
    <xf numFmtId="4" fontId="10" fillId="49" borderId="18" xfId="52" applyNumberFormat="1" applyFont="1" applyFill="1" applyBorder="1" applyAlignment="1">
      <alignment horizontal="right" vertical="center"/>
      <protection/>
    </xf>
    <xf numFmtId="4" fontId="10" fillId="49" borderId="24" xfId="52" applyNumberFormat="1" applyFont="1" applyFill="1" applyBorder="1" applyAlignment="1">
      <alignment horizontal="right" vertical="center"/>
      <protection/>
    </xf>
    <xf numFmtId="4" fontId="10" fillId="50" borderId="21" xfId="52" applyNumberFormat="1" applyFont="1" applyFill="1" applyBorder="1" applyAlignment="1">
      <alignment horizontal="right" vertical="center"/>
      <protection/>
    </xf>
    <xf numFmtId="4" fontId="10" fillId="50" borderId="15" xfId="52" applyNumberFormat="1" applyFont="1" applyFill="1" applyBorder="1" applyAlignment="1">
      <alignment horizontal="right" vertical="center"/>
      <protection/>
    </xf>
    <xf numFmtId="4" fontId="10" fillId="51" borderId="35" xfId="52" applyNumberFormat="1" applyFont="1" applyFill="1" applyBorder="1" applyAlignment="1">
      <alignment horizontal="right" vertical="center"/>
      <protection/>
    </xf>
    <xf numFmtId="4" fontId="10" fillId="47" borderId="38" xfId="52" applyNumberFormat="1" applyFont="1" applyFill="1" applyBorder="1" applyAlignment="1">
      <alignment horizontal="right" vertical="center"/>
      <protection/>
    </xf>
    <xf numFmtId="4" fontId="1" fillId="32" borderId="0" xfId="52" applyNumberFormat="1" applyFont="1" applyFill="1" applyAlignment="1">
      <alignment vertical="center"/>
      <protection/>
    </xf>
    <xf numFmtId="4" fontId="10" fillId="32" borderId="39" xfId="52" applyNumberFormat="1" applyFont="1" applyFill="1" applyBorder="1" applyAlignment="1">
      <alignment horizontal="center" vertical="center" wrapText="1"/>
      <protection/>
    </xf>
    <xf numFmtId="4" fontId="1" fillId="32" borderId="40" xfId="52" applyNumberFormat="1" applyFont="1" applyFill="1" applyBorder="1" applyAlignment="1">
      <alignment horizontal="center" vertical="center" wrapText="1"/>
      <protection/>
    </xf>
    <xf numFmtId="4" fontId="8" fillId="32" borderId="41" xfId="52" applyNumberFormat="1" applyFont="1" applyFill="1" applyBorder="1" applyAlignment="1">
      <alignment horizontal="center" vertical="center" wrapText="1"/>
      <protection/>
    </xf>
    <xf numFmtId="4" fontId="7" fillId="0" borderId="20" xfId="52" applyNumberFormat="1" applyFont="1" applyFill="1" applyBorder="1" applyAlignment="1">
      <alignment vertical="center"/>
      <protection/>
    </xf>
    <xf numFmtId="4" fontId="7" fillId="0" borderId="21" xfId="52" applyNumberFormat="1" applyFont="1" applyFill="1" applyBorder="1" applyAlignment="1">
      <alignment vertical="center"/>
      <protection/>
    </xf>
    <xf numFmtId="4" fontId="7" fillId="32" borderId="33" xfId="52" applyNumberFormat="1" applyFont="1" applyFill="1" applyBorder="1">
      <alignment/>
      <protection/>
    </xf>
    <xf numFmtId="4" fontId="10" fillId="0" borderId="0" xfId="52" applyNumberFormat="1" applyFont="1" applyFill="1" applyBorder="1" applyAlignment="1">
      <alignment horizontal="center"/>
      <protection/>
    </xf>
    <xf numFmtId="4" fontId="7" fillId="0" borderId="18" xfId="52" applyNumberFormat="1" applyFont="1" applyFill="1" applyBorder="1" applyAlignment="1">
      <alignment horizontal="right"/>
      <protection/>
    </xf>
    <xf numFmtId="4" fontId="7" fillId="0" borderId="20" xfId="52" applyNumberFormat="1" applyFont="1" applyFill="1" applyBorder="1" applyAlignment="1">
      <alignment horizontal="right" vertical="center"/>
      <protection/>
    </xf>
    <xf numFmtId="4" fontId="7" fillId="0" borderId="17" xfId="52" applyNumberFormat="1" applyFont="1" applyFill="1" applyBorder="1" applyAlignment="1">
      <alignment horizontal="right" vertical="center"/>
      <protection/>
    </xf>
    <xf numFmtId="4" fontId="7" fillId="0" borderId="42" xfId="0" applyNumberFormat="1" applyFont="1" applyFill="1" applyBorder="1" applyAlignment="1">
      <alignment wrapText="1"/>
    </xf>
    <xf numFmtId="164" fontId="14" fillId="51" borderId="0" xfId="0" applyNumberFormat="1" applyFont="1" applyFill="1" applyAlignment="1">
      <alignment horizontal="right" vertical="top"/>
    </xf>
    <xf numFmtId="164" fontId="16" fillId="32" borderId="0" xfId="0" applyNumberFormat="1" applyFont="1" applyFill="1" applyAlignment="1">
      <alignment vertical="top"/>
    </xf>
    <xf numFmtId="4" fontId="8" fillId="32" borderId="43" xfId="52" applyNumberFormat="1" applyFont="1" applyFill="1" applyBorder="1" applyAlignment="1">
      <alignment horizontal="center" vertical="center" wrapText="1"/>
      <protection/>
    </xf>
    <xf numFmtId="4" fontId="10" fillId="32" borderId="44" xfId="52" applyNumberFormat="1" applyFont="1" applyFill="1" applyBorder="1" applyAlignment="1">
      <alignment horizontal="center" vertical="center" wrapText="1"/>
      <protection/>
    </xf>
    <xf numFmtId="4" fontId="25" fillId="32" borderId="12" xfId="52" applyNumberFormat="1" applyFont="1" applyFill="1" applyBorder="1" applyAlignment="1">
      <alignment horizontal="center" vertical="center" wrapText="1"/>
      <protection/>
    </xf>
    <xf numFmtId="4" fontId="25" fillId="32" borderId="45" xfId="52" applyNumberFormat="1" applyFont="1" applyFill="1" applyBorder="1" applyAlignment="1">
      <alignment horizontal="center" vertical="center" wrapText="1"/>
      <protection/>
    </xf>
    <xf numFmtId="4" fontId="26" fillId="32" borderId="45" xfId="52" applyNumberFormat="1" applyFont="1" applyFill="1" applyBorder="1" applyAlignment="1">
      <alignment horizontal="center" vertical="center" wrapText="1"/>
      <protection/>
    </xf>
    <xf numFmtId="4" fontId="8" fillId="32" borderId="45" xfId="52" applyNumberFormat="1" applyFont="1" applyFill="1" applyBorder="1" applyAlignment="1">
      <alignment horizontal="center" vertical="center" wrapText="1"/>
      <protection/>
    </xf>
    <xf numFmtId="3" fontId="10" fillId="10" borderId="46" xfId="52" applyNumberFormat="1" applyFont="1" applyFill="1" applyBorder="1" applyAlignment="1">
      <alignment horizontal="left"/>
      <protection/>
    </xf>
    <xf numFmtId="4" fontId="10" fillId="10" borderId="47" xfId="52" applyNumberFormat="1" applyFont="1" applyFill="1" applyBorder="1" applyAlignment="1">
      <alignment horizontal="right"/>
      <protection/>
    </xf>
    <xf numFmtId="4" fontId="10" fillId="10" borderId="48" xfId="52" applyNumberFormat="1" applyFont="1" applyFill="1" applyBorder="1" applyAlignment="1">
      <alignment horizontal="right"/>
      <protection/>
    </xf>
    <xf numFmtId="4" fontId="10" fillId="10" borderId="49" xfId="52" applyNumberFormat="1" applyFont="1" applyFill="1" applyBorder="1" applyAlignment="1">
      <alignment horizontal="right"/>
      <protection/>
    </xf>
    <xf numFmtId="4" fontId="10" fillId="10" borderId="46" xfId="52" applyNumberFormat="1" applyFont="1" applyFill="1" applyBorder="1" applyAlignment="1">
      <alignment horizontal="right"/>
      <protection/>
    </xf>
    <xf numFmtId="4" fontId="10" fillId="10" borderId="50" xfId="52" applyNumberFormat="1" applyFont="1" applyFill="1" applyBorder="1" applyAlignment="1">
      <alignment horizontal="right"/>
      <protection/>
    </xf>
    <xf numFmtId="4" fontId="7" fillId="0" borderId="51" xfId="52" applyNumberFormat="1" applyFont="1" applyFill="1" applyBorder="1" applyAlignment="1">
      <alignment horizontal="right"/>
      <protection/>
    </xf>
    <xf numFmtId="164" fontId="9" fillId="0" borderId="21" xfId="0" applyNumberFormat="1" applyFont="1" applyFill="1" applyBorder="1" applyAlignment="1" applyProtection="1">
      <alignment horizontal="right" vertical="center"/>
      <protection/>
    </xf>
    <xf numFmtId="4" fontId="7" fillId="0" borderId="14" xfId="52" applyNumberFormat="1" applyFont="1" applyFill="1" applyBorder="1" applyAlignment="1">
      <alignment horizontal="right"/>
      <protection/>
    </xf>
    <xf numFmtId="4" fontId="7" fillId="0" borderId="13" xfId="52" applyNumberFormat="1" applyFont="1" applyFill="1" applyBorder="1" applyAlignment="1">
      <alignment horizontal="right"/>
      <protection/>
    </xf>
    <xf numFmtId="4" fontId="7" fillId="0" borderId="33" xfId="52" applyNumberFormat="1" applyFont="1" applyFill="1" applyBorder="1" applyAlignment="1">
      <alignment horizontal="right"/>
      <protection/>
    </xf>
    <xf numFmtId="164" fontId="9" fillId="0" borderId="13" xfId="0" applyNumberFormat="1" applyFont="1" applyFill="1" applyBorder="1" applyAlignment="1" applyProtection="1">
      <alignment horizontal="right" vertical="top"/>
      <protection locked="0"/>
    </xf>
    <xf numFmtId="4" fontId="19" fillId="0" borderId="52" xfId="0" applyNumberFormat="1" applyFont="1" applyFill="1" applyBorder="1" applyAlignment="1" applyProtection="1">
      <alignment horizontal="right" vertical="top"/>
      <protection/>
    </xf>
    <xf numFmtId="4" fontId="7" fillId="0" borderId="33" xfId="0" applyNumberFormat="1" applyFont="1" applyFill="1" applyBorder="1" applyAlignment="1">
      <alignment/>
    </xf>
    <xf numFmtId="164" fontId="9" fillId="0" borderId="21" xfId="0" applyNumberFormat="1" applyFont="1" applyBorder="1" applyAlignment="1" applyProtection="1">
      <alignment horizontal="right" vertical="center"/>
      <protection/>
    </xf>
    <xf numFmtId="4" fontId="7" fillId="32" borderId="19" xfId="52" applyNumberFormat="1" applyFont="1" applyFill="1" applyBorder="1" applyAlignment="1">
      <alignment vertical="center"/>
      <protection/>
    </xf>
    <xf numFmtId="4" fontId="19" fillId="0" borderId="20" xfId="0" applyNumberFormat="1" applyFont="1" applyFill="1" applyBorder="1" applyAlignment="1" applyProtection="1">
      <alignment horizontal="right" vertical="top"/>
      <protection/>
    </xf>
    <xf numFmtId="4" fontId="7" fillId="32" borderId="33" xfId="0" applyNumberFormat="1" applyFont="1" applyFill="1" applyBorder="1" applyAlignment="1">
      <alignment/>
    </xf>
    <xf numFmtId="4" fontId="7" fillId="32" borderId="53" xfId="52" applyNumberFormat="1" applyFont="1" applyFill="1" applyBorder="1" applyAlignment="1">
      <alignment vertical="center"/>
      <protection/>
    </xf>
    <xf numFmtId="4" fontId="7" fillId="32" borderId="42" xfId="52" applyNumberFormat="1" applyFont="1" applyFill="1" applyBorder="1" applyAlignment="1">
      <alignment vertical="center"/>
      <protection/>
    </xf>
    <xf numFmtId="4" fontId="7" fillId="0" borderId="54" xfId="52" applyNumberFormat="1" applyFont="1" applyFill="1" applyBorder="1" applyAlignment="1">
      <alignment horizontal="right"/>
      <protection/>
    </xf>
    <xf numFmtId="4" fontId="7" fillId="0" borderId="42" xfId="52" applyNumberFormat="1" applyFont="1" applyFill="1" applyBorder="1" applyAlignment="1">
      <alignment horizontal="right"/>
      <protection/>
    </xf>
    <xf numFmtId="4" fontId="1" fillId="32" borderId="22" xfId="52" applyNumberFormat="1" applyFont="1" applyFill="1" applyBorder="1" applyAlignment="1">
      <alignment vertical="center"/>
      <protection/>
    </xf>
    <xf numFmtId="4" fontId="1" fillId="32" borderId="55" xfId="52" applyNumberFormat="1" applyFont="1" applyFill="1" applyBorder="1" applyAlignment="1">
      <alignment vertical="center"/>
      <protection/>
    </xf>
    <xf numFmtId="4" fontId="7" fillId="32" borderId="33" xfId="52" applyNumberFormat="1" applyFont="1" applyFill="1" applyBorder="1" applyAlignment="1">
      <alignment vertical="center"/>
      <protection/>
    </xf>
    <xf numFmtId="4" fontId="10" fillId="52" borderId="33" xfId="52" applyNumberFormat="1" applyFont="1" applyFill="1" applyBorder="1" applyAlignment="1">
      <alignment horizontal="left"/>
      <protection/>
    </xf>
    <xf numFmtId="4" fontId="10" fillId="52" borderId="51" xfId="52" applyNumberFormat="1" applyFont="1" applyFill="1" applyBorder="1" applyAlignment="1">
      <alignment horizontal="right"/>
      <protection/>
    </xf>
    <xf numFmtId="4" fontId="14" fillId="52" borderId="14" xfId="0" applyNumberFormat="1" applyFont="1" applyFill="1" applyBorder="1" applyAlignment="1">
      <alignment horizontal="right" vertical="center"/>
    </xf>
    <xf numFmtId="4" fontId="14" fillId="3" borderId="13" xfId="0" applyNumberFormat="1" applyFont="1" applyFill="1" applyBorder="1" applyAlignment="1">
      <alignment horizontal="right" vertical="center"/>
    </xf>
    <xf numFmtId="4" fontId="14" fillId="3" borderId="42" xfId="0" applyNumberFormat="1" applyFont="1" applyFill="1" applyBorder="1" applyAlignment="1">
      <alignment horizontal="right" vertical="center"/>
    </xf>
    <xf numFmtId="4" fontId="10" fillId="3" borderId="42" xfId="52" applyNumberFormat="1" applyFont="1" applyFill="1" applyBorder="1" applyAlignment="1">
      <alignment vertical="center"/>
      <protection/>
    </xf>
    <xf numFmtId="4" fontId="10" fillId="52" borderId="13" xfId="52" applyNumberFormat="1" applyFont="1" applyFill="1" applyBorder="1" applyAlignment="1">
      <alignment vertical="center"/>
      <protection/>
    </xf>
    <xf numFmtId="4" fontId="10" fillId="52" borderId="33" xfId="52" applyNumberFormat="1" applyFont="1" applyFill="1" applyBorder="1" applyAlignment="1">
      <alignment vertical="center"/>
      <protection/>
    </xf>
    <xf numFmtId="4" fontId="10" fillId="3" borderId="51" xfId="52" applyNumberFormat="1" applyFont="1" applyFill="1" applyBorder="1" applyAlignment="1">
      <alignment vertical="center"/>
      <protection/>
    </xf>
    <xf numFmtId="4" fontId="10" fillId="3" borderId="14" xfId="52" applyNumberFormat="1" applyFont="1" applyFill="1" applyBorder="1" applyAlignment="1">
      <alignment horizontal="right"/>
      <protection/>
    </xf>
    <xf numFmtId="4" fontId="10" fillId="33" borderId="33" xfId="52" applyNumberFormat="1" applyFont="1" applyFill="1" applyBorder="1" applyAlignment="1">
      <alignment horizontal="left"/>
      <protection/>
    </xf>
    <xf numFmtId="4" fontId="14" fillId="33" borderId="51" xfId="0" applyNumberFormat="1" applyFont="1" applyFill="1" applyBorder="1" applyAlignment="1">
      <alignment horizontal="right" vertical="center"/>
    </xf>
    <xf numFmtId="4" fontId="14" fillId="33" borderId="16" xfId="0" applyNumberFormat="1" applyFont="1" applyFill="1" applyBorder="1" applyAlignment="1">
      <alignment horizontal="right" vertical="center"/>
    </xf>
    <xf numFmtId="4" fontId="14" fillId="33" borderId="24" xfId="0" applyNumberFormat="1" applyFont="1" applyFill="1" applyBorder="1" applyAlignment="1">
      <alignment horizontal="right" vertical="center"/>
    </xf>
    <xf numFmtId="4" fontId="10" fillId="33" borderId="52" xfId="52" applyNumberFormat="1" applyFont="1" applyFill="1" applyBorder="1" applyAlignment="1">
      <alignment vertical="center"/>
      <protection/>
    </xf>
    <xf numFmtId="4" fontId="10" fillId="33" borderId="21" xfId="52" applyNumberFormat="1" applyFont="1" applyFill="1" applyBorder="1" applyAlignment="1">
      <alignment vertical="center"/>
      <protection/>
    </xf>
    <xf numFmtId="4" fontId="10" fillId="33" borderId="18" xfId="52" applyNumberFormat="1" applyFont="1" applyFill="1" applyBorder="1" applyAlignment="1">
      <alignment vertical="center"/>
      <protection/>
    </xf>
    <xf numFmtId="4" fontId="10" fillId="33" borderId="19" xfId="52" applyNumberFormat="1" applyFont="1" applyFill="1" applyBorder="1" applyAlignment="1">
      <alignment vertical="center"/>
      <protection/>
    </xf>
    <xf numFmtId="4" fontId="10" fillId="33" borderId="56" xfId="52" applyNumberFormat="1" applyFont="1" applyFill="1" applyBorder="1" applyAlignment="1">
      <alignment vertical="center"/>
      <protection/>
    </xf>
    <xf numFmtId="4" fontId="10" fillId="33" borderId="14" xfId="52" applyNumberFormat="1" applyFont="1" applyFill="1" applyBorder="1" applyAlignment="1">
      <alignment horizontal="right"/>
      <protection/>
    </xf>
    <xf numFmtId="4" fontId="10" fillId="53" borderId="42" xfId="52" applyNumberFormat="1" applyFont="1" applyFill="1" applyBorder="1" applyAlignment="1">
      <alignment vertical="center"/>
      <protection/>
    </xf>
    <xf numFmtId="4" fontId="14" fillId="34" borderId="51" xfId="0" applyNumberFormat="1" applyFont="1" applyFill="1" applyBorder="1" applyAlignment="1">
      <alignment horizontal="right" vertical="center"/>
    </xf>
    <xf numFmtId="4" fontId="14" fillId="34" borderId="52" xfId="0" applyNumberFormat="1" applyFont="1" applyFill="1" applyBorder="1" applyAlignment="1">
      <alignment horizontal="right" vertical="center"/>
    </xf>
    <xf numFmtId="4" fontId="10" fillId="34" borderId="52" xfId="52" applyNumberFormat="1" applyFont="1" applyFill="1" applyBorder="1" applyAlignment="1">
      <alignment vertical="center"/>
      <protection/>
    </xf>
    <xf numFmtId="4" fontId="10" fillId="34" borderId="21" xfId="52" applyNumberFormat="1" applyFont="1" applyFill="1" applyBorder="1" applyAlignment="1">
      <alignment vertical="center"/>
      <protection/>
    </xf>
    <xf numFmtId="4" fontId="10" fillId="34" borderId="51" xfId="52" applyNumberFormat="1" applyFont="1" applyFill="1" applyBorder="1" applyAlignment="1">
      <alignment vertical="center"/>
      <protection/>
    </xf>
    <xf numFmtId="4" fontId="10" fillId="54" borderId="51" xfId="52" applyNumberFormat="1" applyFont="1" applyFill="1" applyBorder="1" applyAlignment="1">
      <alignment horizontal="right"/>
      <protection/>
    </xf>
    <xf numFmtId="4" fontId="14" fillId="54" borderId="16" xfId="0" applyNumberFormat="1" applyFont="1" applyFill="1" applyBorder="1" applyAlignment="1">
      <alignment horizontal="right" vertical="center"/>
    </xf>
    <xf numFmtId="4" fontId="10" fillId="54" borderId="42" xfId="52" applyNumberFormat="1" applyFont="1" applyFill="1" applyBorder="1" applyAlignment="1">
      <alignment vertical="center"/>
      <protection/>
    </xf>
    <xf numFmtId="4" fontId="7" fillId="0" borderId="33" xfId="52" applyNumberFormat="1" applyFont="1" applyFill="1" applyBorder="1" applyAlignment="1">
      <alignment horizontal="left"/>
      <protection/>
    </xf>
    <xf numFmtId="4" fontId="9" fillId="0" borderId="51" xfId="0" applyNumberFormat="1" applyFont="1" applyFill="1" applyBorder="1" applyAlignment="1">
      <alignment horizontal="right" vertical="center"/>
    </xf>
    <xf numFmtId="4" fontId="7" fillId="32" borderId="24" xfId="52" applyNumberFormat="1" applyFont="1" applyFill="1" applyBorder="1" applyAlignment="1">
      <alignment horizontal="right"/>
      <protection/>
    </xf>
    <xf numFmtId="4" fontId="7" fillId="0" borderId="52" xfId="52" applyNumberFormat="1" applyFont="1" applyFill="1" applyBorder="1" applyAlignment="1">
      <alignment vertical="center"/>
      <protection/>
    </xf>
    <xf numFmtId="4" fontId="7" fillId="0" borderId="51" xfId="52" applyNumberFormat="1" applyFont="1" applyFill="1" applyBorder="1" applyAlignment="1">
      <alignment vertical="center"/>
      <protection/>
    </xf>
    <xf numFmtId="4" fontId="7" fillId="0" borderId="24" xfId="52" applyNumberFormat="1" applyFont="1" applyFill="1" applyBorder="1" applyAlignment="1">
      <alignment vertical="center"/>
      <protection/>
    </xf>
    <xf numFmtId="4" fontId="9" fillId="0" borderId="14" xfId="0" applyNumberFormat="1" applyFont="1" applyFill="1" applyBorder="1" applyAlignment="1">
      <alignment horizontal="right" vertical="center"/>
    </xf>
    <xf numFmtId="4" fontId="10" fillId="0" borderId="42" xfId="52" applyNumberFormat="1" applyFont="1" applyFill="1" applyBorder="1" applyAlignment="1">
      <alignment vertical="center"/>
      <protection/>
    </xf>
    <xf numFmtId="4" fontId="7" fillId="32" borderId="52" xfId="52" applyNumberFormat="1" applyFont="1" applyFill="1" applyBorder="1" applyAlignment="1">
      <alignment vertical="center"/>
      <protection/>
    </xf>
    <xf numFmtId="4" fontId="7" fillId="0" borderId="33" xfId="0" applyNumberFormat="1" applyFont="1" applyBorder="1" applyAlignment="1">
      <alignment/>
    </xf>
    <xf numFmtId="0" fontId="62" fillId="55" borderId="24" xfId="0" applyFont="1" applyFill="1" applyBorder="1" applyAlignment="1">
      <alignment vertical="center"/>
    </xf>
    <xf numFmtId="4" fontId="7" fillId="0" borderId="19" xfId="52" applyNumberFormat="1" applyFont="1" applyFill="1" applyBorder="1" applyAlignment="1">
      <alignment vertical="center"/>
      <protection/>
    </xf>
    <xf numFmtId="4" fontId="10" fillId="32" borderId="16" xfId="52" applyNumberFormat="1" applyFont="1" applyFill="1" applyBorder="1" applyAlignment="1">
      <alignment vertical="center"/>
      <protection/>
    </xf>
    <xf numFmtId="4" fontId="10" fillId="5" borderId="33" xfId="52" applyNumberFormat="1" applyFont="1" applyFill="1" applyBorder="1" applyAlignment="1">
      <alignment horizontal="left"/>
      <protection/>
    </xf>
    <xf numFmtId="4" fontId="10" fillId="5" borderId="51" xfId="52" applyNumberFormat="1" applyFont="1" applyFill="1" applyBorder="1" applyAlignment="1">
      <alignment horizontal="right" vertical="center"/>
      <protection/>
    </xf>
    <xf numFmtId="4" fontId="10" fillId="5" borderId="24" xfId="52" applyNumberFormat="1" applyFont="1" applyFill="1" applyBorder="1" applyAlignment="1">
      <alignment horizontal="right" vertical="center"/>
      <protection/>
    </xf>
    <xf numFmtId="4" fontId="10" fillId="5" borderId="52" xfId="52" applyNumberFormat="1" applyFont="1" applyFill="1" applyBorder="1" applyAlignment="1">
      <alignment vertical="center"/>
      <protection/>
    </xf>
    <xf numFmtId="4" fontId="10" fillId="5" borderId="21" xfId="52" applyNumberFormat="1" applyFont="1" applyFill="1" applyBorder="1" applyAlignment="1">
      <alignment vertical="center"/>
      <protection/>
    </xf>
    <xf numFmtId="4" fontId="10" fillId="5" borderId="18" xfId="52" applyNumberFormat="1" applyFont="1" applyFill="1" applyBorder="1" applyAlignment="1">
      <alignment vertical="center"/>
      <protection/>
    </xf>
    <xf numFmtId="4" fontId="10" fillId="5" borderId="19" xfId="52" applyNumberFormat="1" applyFont="1" applyFill="1" applyBorder="1" applyAlignment="1">
      <alignment vertical="center"/>
      <protection/>
    </xf>
    <xf numFmtId="4" fontId="10" fillId="5" borderId="57" xfId="52" applyNumberFormat="1" applyFont="1" applyFill="1" applyBorder="1" applyAlignment="1">
      <alignment vertical="center"/>
      <protection/>
    </xf>
    <xf numFmtId="4" fontId="10" fillId="5" borderId="14" xfId="52" applyNumberFormat="1" applyFont="1" applyFill="1" applyBorder="1" applyAlignment="1">
      <alignment horizontal="right"/>
      <protection/>
    </xf>
    <xf numFmtId="4" fontId="10" fillId="56" borderId="42" xfId="52" applyNumberFormat="1" applyFont="1" applyFill="1" applyBorder="1" applyAlignment="1">
      <alignment vertical="center"/>
      <protection/>
    </xf>
    <xf numFmtId="4" fontId="10" fillId="4" borderId="33" xfId="52" applyNumberFormat="1" applyFont="1" applyFill="1" applyBorder="1" applyAlignment="1">
      <alignment horizontal="left"/>
      <protection/>
    </xf>
    <xf numFmtId="4" fontId="10" fillId="4" borderId="51" xfId="52" applyNumberFormat="1" applyFont="1" applyFill="1" applyBorder="1" applyAlignment="1">
      <alignment horizontal="right" vertical="center"/>
      <protection/>
    </xf>
    <xf numFmtId="4" fontId="10" fillId="4" borderId="24" xfId="52" applyNumberFormat="1" applyFont="1" applyFill="1" applyBorder="1" applyAlignment="1">
      <alignment horizontal="right" vertical="center"/>
      <protection/>
    </xf>
    <xf numFmtId="4" fontId="10" fillId="4" borderId="52" xfId="52" applyNumberFormat="1" applyFont="1" applyFill="1" applyBorder="1" applyAlignment="1">
      <alignment vertical="center"/>
      <protection/>
    </xf>
    <xf numFmtId="4" fontId="10" fillId="4" borderId="21" xfId="52" applyNumberFormat="1" applyFont="1" applyFill="1" applyBorder="1" applyAlignment="1">
      <alignment vertical="center"/>
      <protection/>
    </xf>
    <xf numFmtId="4" fontId="10" fillId="4" borderId="18" xfId="52" applyNumberFormat="1" applyFont="1" applyFill="1" applyBorder="1" applyAlignment="1">
      <alignment vertical="center"/>
      <protection/>
    </xf>
    <xf numFmtId="4" fontId="10" fillId="4" borderId="19" xfId="52" applyNumberFormat="1" applyFont="1" applyFill="1" applyBorder="1" applyAlignment="1">
      <alignment vertical="center"/>
      <protection/>
    </xf>
    <xf numFmtId="4" fontId="10" fillId="4" borderId="57" xfId="52" applyNumberFormat="1" applyFont="1" applyFill="1" applyBorder="1" applyAlignment="1">
      <alignment vertical="center"/>
      <protection/>
    </xf>
    <xf numFmtId="164" fontId="23" fillId="4" borderId="24" xfId="0" applyNumberFormat="1" applyFont="1" applyFill="1" applyBorder="1" applyAlignment="1" applyProtection="1">
      <alignment horizontal="right" vertical="top"/>
      <protection/>
    </xf>
    <xf numFmtId="4" fontId="10" fillId="4" borderId="14" xfId="52" applyNumberFormat="1" applyFont="1" applyFill="1" applyBorder="1" applyAlignment="1">
      <alignment horizontal="right"/>
      <protection/>
    </xf>
    <xf numFmtId="4" fontId="10" fillId="4" borderId="42" xfId="52" applyNumberFormat="1" applyFont="1" applyFill="1" applyBorder="1" applyAlignment="1">
      <alignment vertical="center"/>
      <protection/>
    </xf>
    <xf numFmtId="4" fontId="10" fillId="57" borderId="42" xfId="52" applyNumberFormat="1" applyFont="1" applyFill="1" applyBorder="1" applyAlignment="1">
      <alignment vertical="center"/>
      <protection/>
    </xf>
    <xf numFmtId="4" fontId="10" fillId="18" borderId="33" xfId="52" applyNumberFormat="1" applyFont="1" applyFill="1" applyBorder="1" applyAlignment="1">
      <alignment horizontal="left"/>
      <protection/>
    </xf>
    <xf numFmtId="4" fontId="10" fillId="18" borderId="51" xfId="52" applyNumberFormat="1" applyFont="1" applyFill="1" applyBorder="1" applyAlignment="1">
      <alignment horizontal="right" vertical="center"/>
      <protection/>
    </xf>
    <xf numFmtId="4" fontId="10" fillId="18" borderId="52" xfId="52" applyNumberFormat="1" applyFont="1" applyFill="1" applyBorder="1" applyAlignment="1">
      <alignment vertical="center"/>
      <protection/>
    </xf>
    <xf numFmtId="4" fontId="10" fillId="18" borderId="21" xfId="52" applyNumberFormat="1" applyFont="1" applyFill="1" applyBorder="1" applyAlignment="1">
      <alignment vertical="center"/>
      <protection/>
    </xf>
    <xf numFmtId="4" fontId="10" fillId="18" borderId="58" xfId="52" applyNumberFormat="1" applyFont="1" applyFill="1" applyBorder="1" applyAlignment="1">
      <alignment vertical="center"/>
      <protection/>
    </xf>
    <xf numFmtId="4" fontId="10" fillId="18" borderId="57" xfId="52" applyNumberFormat="1" applyFont="1" applyFill="1" applyBorder="1" applyAlignment="1">
      <alignment vertical="center"/>
      <protection/>
    </xf>
    <xf numFmtId="4" fontId="10" fillId="18" borderId="14" xfId="52" applyNumberFormat="1" applyFont="1" applyFill="1" applyBorder="1" applyAlignment="1">
      <alignment horizontal="right" vertical="center"/>
      <protection/>
    </xf>
    <xf numFmtId="4" fontId="10" fillId="46" borderId="42" xfId="52" applyNumberFormat="1" applyFont="1" applyFill="1" applyBorder="1" applyAlignment="1">
      <alignment horizontal="right" vertical="center"/>
      <protection/>
    </xf>
    <xf numFmtId="4" fontId="10" fillId="46" borderId="42" xfId="52" applyNumberFormat="1" applyFont="1" applyFill="1" applyBorder="1" applyAlignment="1">
      <alignment vertical="center"/>
      <protection/>
    </xf>
    <xf numFmtId="4" fontId="7" fillId="0" borderId="51" xfId="52" applyNumberFormat="1" applyFont="1" applyFill="1" applyBorder="1" applyAlignment="1">
      <alignment horizontal="right" vertical="center"/>
      <protection/>
    </xf>
    <xf numFmtId="4" fontId="7" fillId="32" borderId="16" xfId="52" applyNumberFormat="1" applyFont="1" applyFill="1" applyBorder="1" applyAlignment="1">
      <alignment horizontal="right" vertical="center"/>
      <protection/>
    </xf>
    <xf numFmtId="4" fontId="7" fillId="0" borderId="57" xfId="52" applyNumberFormat="1" applyFont="1" applyFill="1" applyBorder="1" applyAlignment="1">
      <alignment vertical="center"/>
      <protection/>
    </xf>
    <xf numFmtId="164" fontId="19" fillId="0" borderId="24" xfId="0" applyNumberFormat="1" applyFont="1" applyFill="1" applyBorder="1" applyAlignment="1" applyProtection="1">
      <alignment horizontal="right" vertical="top"/>
      <protection/>
    </xf>
    <xf numFmtId="4" fontId="7" fillId="0" borderId="14" xfId="52" applyNumberFormat="1" applyFont="1" applyFill="1" applyBorder="1" applyAlignment="1">
      <alignment horizontal="right" vertical="center"/>
      <protection/>
    </xf>
    <xf numFmtId="4" fontId="7" fillId="32" borderId="28" xfId="52" applyNumberFormat="1" applyFont="1" applyFill="1" applyBorder="1">
      <alignment/>
      <protection/>
    </xf>
    <xf numFmtId="4" fontId="7" fillId="32" borderId="27" xfId="52" applyNumberFormat="1" applyFont="1" applyFill="1" applyBorder="1" applyAlignment="1">
      <alignment vertical="center"/>
      <protection/>
    </xf>
    <xf numFmtId="4" fontId="7" fillId="32" borderId="29" xfId="52" applyNumberFormat="1" applyFont="1" applyFill="1" applyBorder="1" applyAlignment="1">
      <alignment vertical="center"/>
      <protection/>
    </xf>
    <xf numFmtId="4" fontId="7" fillId="0" borderId="22" xfId="52" applyNumberFormat="1" applyFont="1" applyFill="1" applyBorder="1">
      <alignment/>
      <protection/>
    </xf>
    <xf numFmtId="4" fontId="10" fillId="39" borderId="51" xfId="52" applyNumberFormat="1" applyFont="1" applyFill="1" applyBorder="1" applyAlignment="1">
      <alignment horizontal="right" vertical="center"/>
      <protection/>
    </xf>
    <xf numFmtId="4" fontId="10" fillId="39" borderId="24" xfId="52" applyNumberFormat="1" applyFont="1" applyFill="1" applyBorder="1" applyAlignment="1">
      <alignment horizontal="right" vertical="center"/>
      <protection/>
    </xf>
    <xf numFmtId="4" fontId="10" fillId="39" borderId="52" xfId="52" applyNumberFormat="1" applyFont="1" applyFill="1" applyBorder="1" applyAlignment="1">
      <alignment vertical="center"/>
      <protection/>
    </xf>
    <xf numFmtId="4" fontId="10" fillId="39" borderId="33" xfId="52" applyNumberFormat="1" applyFont="1" applyFill="1" applyBorder="1" applyAlignment="1">
      <alignment vertical="center"/>
      <protection/>
    </xf>
    <xf numFmtId="4" fontId="10" fillId="39" borderId="51" xfId="52" applyNumberFormat="1" applyFont="1" applyFill="1" applyBorder="1" applyAlignment="1">
      <alignment vertical="center"/>
      <protection/>
    </xf>
    <xf numFmtId="4" fontId="10" fillId="39" borderId="24" xfId="52" applyNumberFormat="1" applyFont="1" applyFill="1" applyBorder="1" applyAlignment="1">
      <alignment horizontal="right"/>
      <protection/>
    </xf>
    <xf numFmtId="4" fontId="10" fillId="39" borderId="14" xfId="52" applyNumberFormat="1" applyFont="1" applyFill="1" applyBorder="1" applyAlignment="1">
      <alignment horizontal="right"/>
      <protection/>
    </xf>
    <xf numFmtId="4" fontId="10" fillId="58" borderId="42" xfId="52" applyNumberFormat="1" applyFont="1" applyFill="1" applyBorder="1" applyAlignment="1">
      <alignment vertical="center"/>
      <protection/>
    </xf>
    <xf numFmtId="4" fontId="10" fillId="40" borderId="51" xfId="52" applyNumberFormat="1" applyFont="1" applyFill="1" applyBorder="1" applyAlignment="1">
      <alignment horizontal="right" vertical="center"/>
      <protection/>
    </xf>
    <xf numFmtId="4" fontId="10" fillId="40" borderId="42" xfId="52" applyNumberFormat="1" applyFont="1" applyFill="1" applyBorder="1" applyAlignment="1">
      <alignment horizontal="right" vertical="center"/>
      <protection/>
    </xf>
    <xf numFmtId="4" fontId="10" fillId="40" borderId="51" xfId="52" applyNumberFormat="1" applyFont="1" applyFill="1" applyBorder="1" applyAlignment="1">
      <alignment vertical="center"/>
      <protection/>
    </xf>
    <xf numFmtId="4" fontId="10" fillId="40" borderId="21" xfId="52" applyNumberFormat="1" applyFont="1" applyFill="1" applyBorder="1" applyAlignment="1">
      <alignment vertical="center"/>
      <protection/>
    </xf>
    <xf numFmtId="4" fontId="10" fillId="40" borderId="58" xfId="52" applyNumberFormat="1" applyFont="1" applyFill="1" applyBorder="1" applyAlignment="1">
      <alignment vertical="center"/>
      <protection/>
    </xf>
    <xf numFmtId="4" fontId="10" fillId="40" borderId="57" xfId="52" applyNumberFormat="1" applyFont="1" applyFill="1" applyBorder="1" applyAlignment="1">
      <alignment vertical="center"/>
      <protection/>
    </xf>
    <xf numFmtId="4" fontId="10" fillId="49" borderId="42" xfId="52" applyNumberFormat="1" applyFont="1" applyFill="1" applyBorder="1" applyAlignment="1">
      <alignment vertical="center"/>
      <protection/>
    </xf>
    <xf numFmtId="4" fontId="9" fillId="0" borderId="24" xfId="0" applyNumberFormat="1" applyFont="1" applyFill="1" applyBorder="1" applyAlignment="1">
      <alignment/>
    </xf>
    <xf numFmtId="4" fontId="10" fillId="35" borderId="51" xfId="52" applyNumberFormat="1" applyFont="1" applyFill="1" applyBorder="1" applyAlignment="1">
      <alignment horizontal="right" vertical="center"/>
      <protection/>
    </xf>
    <xf numFmtId="4" fontId="10" fillId="35" borderId="52" xfId="52" applyNumberFormat="1" applyFont="1" applyFill="1" applyBorder="1" applyAlignment="1">
      <alignment vertical="center"/>
      <protection/>
    </xf>
    <xf numFmtId="4" fontId="10" fillId="35" borderId="21" xfId="52" applyNumberFormat="1" applyFont="1" applyFill="1" applyBorder="1" applyAlignment="1">
      <alignment vertical="center"/>
      <protection/>
    </xf>
    <xf numFmtId="4" fontId="10" fillId="35" borderId="18" xfId="52" applyNumberFormat="1" applyFont="1" applyFill="1" applyBorder="1" applyAlignment="1">
      <alignment vertical="center"/>
      <protection/>
    </xf>
    <xf numFmtId="4" fontId="10" fillId="35" borderId="19" xfId="52" applyNumberFormat="1" applyFont="1" applyFill="1" applyBorder="1" applyAlignment="1">
      <alignment vertical="center"/>
      <protection/>
    </xf>
    <xf numFmtId="4" fontId="10" fillId="35" borderId="57" xfId="52" applyNumberFormat="1" applyFont="1" applyFill="1" applyBorder="1" applyAlignment="1">
      <alignment vertical="center"/>
      <protection/>
    </xf>
    <xf numFmtId="4" fontId="10" fillId="35" borderId="14" xfId="52" applyNumberFormat="1" applyFont="1" applyFill="1" applyBorder="1" applyAlignment="1">
      <alignment horizontal="right"/>
      <protection/>
    </xf>
    <xf numFmtId="4" fontId="10" fillId="25" borderId="42" xfId="52" applyNumberFormat="1" applyFont="1" applyFill="1" applyBorder="1" applyAlignment="1">
      <alignment vertical="center"/>
      <protection/>
    </xf>
    <xf numFmtId="4" fontId="10" fillId="36" borderId="51" xfId="52" applyNumberFormat="1" applyFont="1" applyFill="1" applyBorder="1" applyAlignment="1">
      <alignment horizontal="right" vertical="center"/>
      <protection/>
    </xf>
    <xf numFmtId="4" fontId="10" fillId="36" borderId="16" xfId="52" applyNumberFormat="1" applyFont="1" applyFill="1" applyBorder="1" applyAlignment="1">
      <alignment horizontal="right" vertical="center"/>
      <protection/>
    </xf>
    <xf numFmtId="4" fontId="10" fillId="36" borderId="52" xfId="52" applyNumberFormat="1" applyFont="1" applyFill="1" applyBorder="1" applyAlignment="1">
      <alignment vertical="center"/>
      <protection/>
    </xf>
    <xf numFmtId="4" fontId="10" fillId="36" borderId="21" xfId="52" applyNumberFormat="1" applyFont="1" applyFill="1" applyBorder="1" applyAlignment="1">
      <alignment vertical="center"/>
      <protection/>
    </xf>
    <xf numFmtId="4" fontId="10" fillId="36" borderId="18" xfId="52" applyNumberFormat="1" applyFont="1" applyFill="1" applyBorder="1" applyAlignment="1">
      <alignment vertical="center"/>
      <protection/>
    </xf>
    <xf numFmtId="4" fontId="10" fillId="36" borderId="19" xfId="52" applyNumberFormat="1" applyFont="1" applyFill="1" applyBorder="1" applyAlignment="1">
      <alignment vertical="center"/>
      <protection/>
    </xf>
    <xf numFmtId="4" fontId="10" fillId="36" borderId="57" xfId="52" applyNumberFormat="1" applyFont="1" applyFill="1" applyBorder="1" applyAlignment="1">
      <alignment vertical="center"/>
      <protection/>
    </xf>
    <xf numFmtId="164" fontId="14" fillId="36" borderId="16" xfId="0" applyNumberFormat="1" applyFont="1" applyFill="1" applyBorder="1" applyAlignment="1" applyProtection="1">
      <alignment horizontal="right" vertical="top"/>
      <protection locked="0"/>
    </xf>
    <xf numFmtId="164" fontId="23" fillId="36" borderId="24" xfId="0" applyNumberFormat="1" applyFont="1" applyFill="1" applyBorder="1" applyAlignment="1" applyProtection="1">
      <alignment horizontal="right" vertical="top"/>
      <protection/>
    </xf>
    <xf numFmtId="4" fontId="10" fillId="36" borderId="14" xfId="52" applyNumberFormat="1" applyFont="1" applyFill="1" applyBorder="1" applyAlignment="1">
      <alignment horizontal="right"/>
      <protection/>
    </xf>
    <xf numFmtId="4" fontId="10" fillId="59" borderId="42" xfId="52" applyNumberFormat="1" applyFont="1" applyFill="1" applyBorder="1" applyAlignment="1">
      <alignment vertical="center"/>
      <protection/>
    </xf>
    <xf numFmtId="4" fontId="10" fillId="37" borderId="51" xfId="52" applyNumberFormat="1" applyFont="1" applyFill="1" applyBorder="1" applyAlignment="1">
      <alignment horizontal="right" vertical="center"/>
      <protection/>
    </xf>
    <xf numFmtId="4" fontId="10" fillId="37" borderId="16" xfId="52" applyNumberFormat="1" applyFont="1" applyFill="1" applyBorder="1" applyAlignment="1">
      <alignment horizontal="right" vertical="center"/>
      <protection/>
    </xf>
    <xf numFmtId="4" fontId="10" fillId="37" borderId="24" xfId="52" applyNumberFormat="1" applyFont="1" applyFill="1" applyBorder="1" applyAlignment="1">
      <alignment horizontal="right" vertical="center"/>
      <protection/>
    </xf>
    <xf numFmtId="4" fontId="10" fillId="37" borderId="52" xfId="52" applyNumberFormat="1" applyFont="1" applyFill="1" applyBorder="1" applyAlignment="1">
      <alignment vertical="center"/>
      <protection/>
    </xf>
    <xf numFmtId="4" fontId="10" fillId="37" borderId="21" xfId="52" applyNumberFormat="1" applyFont="1" applyFill="1" applyBorder="1" applyAlignment="1">
      <alignment vertical="center"/>
      <protection/>
    </xf>
    <xf numFmtId="4" fontId="10" fillId="37" borderId="18" xfId="52" applyNumberFormat="1" applyFont="1" applyFill="1" applyBorder="1" applyAlignment="1">
      <alignment vertical="center"/>
      <protection/>
    </xf>
    <xf numFmtId="4" fontId="10" fillId="37" borderId="19" xfId="52" applyNumberFormat="1" applyFont="1" applyFill="1" applyBorder="1" applyAlignment="1">
      <alignment vertical="center"/>
      <protection/>
    </xf>
    <xf numFmtId="4" fontId="10" fillId="37" borderId="57" xfId="52" applyNumberFormat="1" applyFont="1" applyFill="1" applyBorder="1" applyAlignment="1">
      <alignment vertical="center"/>
      <protection/>
    </xf>
    <xf numFmtId="4" fontId="10" fillId="37" borderId="14" xfId="52" applyNumberFormat="1" applyFont="1" applyFill="1" applyBorder="1" applyAlignment="1">
      <alignment horizontal="right"/>
      <protection/>
    </xf>
    <xf numFmtId="4" fontId="10" fillId="60" borderId="42" xfId="52" applyNumberFormat="1" applyFont="1" applyFill="1" applyBorder="1" applyAlignment="1">
      <alignment vertical="center"/>
      <protection/>
    </xf>
    <xf numFmtId="4" fontId="10" fillId="38" borderId="51" xfId="52" applyNumberFormat="1" applyFont="1" applyFill="1" applyBorder="1" applyAlignment="1">
      <alignment horizontal="right" vertical="center"/>
      <protection/>
    </xf>
    <xf numFmtId="4" fontId="10" fillId="38" borderId="16" xfId="52" applyNumberFormat="1" applyFont="1" applyFill="1" applyBorder="1" applyAlignment="1">
      <alignment horizontal="right" vertical="center"/>
      <protection/>
    </xf>
    <xf numFmtId="4" fontId="10" fillId="38" borderId="24" xfId="52" applyNumberFormat="1" applyFont="1" applyFill="1" applyBorder="1" applyAlignment="1">
      <alignment horizontal="right" vertical="center"/>
      <protection/>
    </xf>
    <xf numFmtId="4" fontId="10" fillId="38" borderId="52" xfId="52" applyNumberFormat="1" applyFont="1" applyFill="1" applyBorder="1" applyAlignment="1">
      <alignment vertical="center"/>
      <protection/>
    </xf>
    <xf numFmtId="4" fontId="10" fillId="38" borderId="21" xfId="52" applyNumberFormat="1" applyFont="1" applyFill="1" applyBorder="1" applyAlignment="1">
      <alignment vertical="center"/>
      <protection/>
    </xf>
    <xf numFmtId="4" fontId="10" fillId="38" borderId="18" xfId="52" applyNumberFormat="1" applyFont="1" applyFill="1" applyBorder="1" applyAlignment="1">
      <alignment vertical="center"/>
      <protection/>
    </xf>
    <xf numFmtId="4" fontId="10" fillId="38" borderId="58" xfId="52" applyNumberFormat="1" applyFont="1" applyFill="1" applyBorder="1" applyAlignment="1">
      <alignment vertical="center"/>
      <protection/>
    </xf>
    <xf numFmtId="4" fontId="10" fillId="38" borderId="57" xfId="52" applyNumberFormat="1" applyFont="1" applyFill="1" applyBorder="1" applyAlignment="1">
      <alignment vertical="center"/>
      <protection/>
    </xf>
    <xf numFmtId="4" fontId="10" fillId="38" borderId="14" xfId="52" applyNumberFormat="1" applyFont="1" applyFill="1" applyBorder="1" applyAlignment="1">
      <alignment horizontal="right"/>
      <protection/>
    </xf>
    <xf numFmtId="4" fontId="10" fillId="61" borderId="42" xfId="52" applyNumberFormat="1" applyFont="1" applyFill="1" applyBorder="1" applyAlignment="1">
      <alignment vertical="center"/>
      <protection/>
    </xf>
    <xf numFmtId="4" fontId="10" fillId="41" borderId="51" xfId="52" applyNumberFormat="1" applyFont="1" applyFill="1" applyBorder="1" applyAlignment="1">
      <alignment horizontal="right" vertical="center"/>
      <protection/>
    </xf>
    <xf numFmtId="4" fontId="10" fillId="41" borderId="24" xfId="52" applyNumberFormat="1" applyFont="1" applyFill="1" applyBorder="1" applyAlignment="1">
      <alignment horizontal="right" vertical="center"/>
      <protection/>
    </xf>
    <xf numFmtId="4" fontId="10" fillId="41" borderId="52" xfId="52" applyNumberFormat="1" applyFont="1" applyFill="1" applyBorder="1" applyAlignment="1">
      <alignment vertical="center"/>
      <protection/>
    </xf>
    <xf numFmtId="4" fontId="10" fillId="41" borderId="21" xfId="52" applyNumberFormat="1" applyFont="1" applyFill="1" applyBorder="1" applyAlignment="1">
      <alignment vertical="center"/>
      <protection/>
    </xf>
    <xf numFmtId="4" fontId="10" fillId="41" borderId="33" xfId="52" applyNumberFormat="1" applyFont="1" applyFill="1" applyBorder="1" applyAlignment="1">
      <alignment vertical="center"/>
      <protection/>
    </xf>
    <xf numFmtId="4" fontId="10" fillId="41" borderId="51" xfId="52" applyNumberFormat="1" applyFont="1" applyFill="1" applyBorder="1" applyAlignment="1">
      <alignment vertical="center"/>
      <protection/>
    </xf>
    <xf numFmtId="4" fontId="10" fillId="41" borderId="16" xfId="52" applyNumberFormat="1" applyFont="1" applyFill="1" applyBorder="1" applyAlignment="1">
      <alignment horizontal="right" vertical="center"/>
      <protection/>
    </xf>
    <xf numFmtId="4" fontId="10" fillId="41" borderId="13" xfId="52" applyNumberFormat="1" applyFont="1" applyFill="1" applyBorder="1" applyAlignment="1">
      <alignment horizontal="right" vertical="center"/>
      <protection/>
    </xf>
    <xf numFmtId="4" fontId="10" fillId="62" borderId="24" xfId="52" applyNumberFormat="1" applyFont="1" applyFill="1" applyBorder="1" applyAlignment="1">
      <alignment horizontal="right" vertical="center"/>
      <protection/>
    </xf>
    <xf numFmtId="4" fontId="10" fillId="62" borderId="42" xfId="52" applyNumberFormat="1" applyFont="1" applyFill="1" applyBorder="1" applyAlignment="1">
      <alignment vertical="center"/>
      <protection/>
    </xf>
    <xf numFmtId="4" fontId="10" fillId="44" borderId="51" xfId="52" applyNumberFormat="1" applyFont="1" applyFill="1" applyBorder="1" applyAlignment="1">
      <alignment horizontal="right" vertical="center"/>
      <protection/>
    </xf>
    <xf numFmtId="4" fontId="10" fillId="44" borderId="24" xfId="52" applyNumberFormat="1" applyFont="1" applyFill="1" applyBorder="1" applyAlignment="1">
      <alignment horizontal="right" vertical="center"/>
      <protection/>
    </xf>
    <xf numFmtId="4" fontId="10" fillId="44" borderId="52" xfId="52" applyNumberFormat="1" applyFont="1" applyFill="1" applyBorder="1" applyAlignment="1">
      <alignment vertical="center"/>
      <protection/>
    </xf>
    <xf numFmtId="4" fontId="10" fillId="44" borderId="21" xfId="52" applyNumberFormat="1" applyFont="1" applyFill="1" applyBorder="1" applyAlignment="1">
      <alignment vertical="center"/>
      <protection/>
    </xf>
    <xf numFmtId="4" fontId="10" fillId="44" borderId="18" xfId="52" applyNumberFormat="1" applyFont="1" applyFill="1" applyBorder="1" applyAlignment="1">
      <alignment vertical="center"/>
      <protection/>
    </xf>
    <xf numFmtId="4" fontId="10" fillId="44" borderId="19" xfId="52" applyNumberFormat="1" applyFont="1" applyFill="1" applyBorder="1" applyAlignment="1">
      <alignment vertical="center"/>
      <protection/>
    </xf>
    <xf numFmtId="4" fontId="10" fillId="44" borderId="57" xfId="52" applyNumberFormat="1" applyFont="1" applyFill="1" applyBorder="1" applyAlignment="1">
      <alignment vertical="center"/>
      <protection/>
    </xf>
    <xf numFmtId="4" fontId="10" fillId="44" borderId="14" xfId="52" applyNumberFormat="1" applyFont="1" applyFill="1" applyBorder="1" applyAlignment="1">
      <alignment horizontal="right"/>
      <protection/>
    </xf>
    <xf numFmtId="4" fontId="10" fillId="44" borderId="42" xfId="52" applyNumberFormat="1" applyFont="1" applyFill="1" applyBorder="1" applyAlignment="1">
      <alignment vertical="center"/>
      <protection/>
    </xf>
    <xf numFmtId="4" fontId="10" fillId="45" borderId="51" xfId="52" applyNumberFormat="1" applyFont="1" applyFill="1" applyBorder="1" applyAlignment="1">
      <alignment horizontal="right" vertical="center"/>
      <protection/>
    </xf>
    <xf numFmtId="4" fontId="10" fillId="45" borderId="14" xfId="52" applyNumberFormat="1" applyFont="1" applyFill="1" applyBorder="1" applyAlignment="1">
      <alignment horizontal="right" vertical="center"/>
      <protection/>
    </xf>
    <xf numFmtId="4" fontId="10" fillId="45" borderId="24" xfId="52" applyNumberFormat="1" applyFont="1" applyFill="1" applyBorder="1" applyAlignment="1">
      <alignment horizontal="right" vertical="center"/>
      <protection/>
    </xf>
    <xf numFmtId="4" fontId="10" fillId="45" borderId="52" xfId="52" applyNumberFormat="1" applyFont="1" applyFill="1" applyBorder="1" applyAlignment="1">
      <alignment vertical="center"/>
      <protection/>
    </xf>
    <xf numFmtId="4" fontId="10" fillId="45" borderId="21" xfId="52" applyNumberFormat="1" applyFont="1" applyFill="1" applyBorder="1" applyAlignment="1">
      <alignment vertical="center"/>
      <protection/>
    </xf>
    <xf numFmtId="4" fontId="10" fillId="45" borderId="18" xfId="52" applyNumberFormat="1" applyFont="1" applyFill="1" applyBorder="1" applyAlignment="1">
      <alignment vertical="center"/>
      <protection/>
    </xf>
    <xf numFmtId="4" fontId="10" fillId="45" borderId="19" xfId="52" applyNumberFormat="1" applyFont="1" applyFill="1" applyBorder="1" applyAlignment="1">
      <alignment vertical="center"/>
      <protection/>
    </xf>
    <xf numFmtId="4" fontId="10" fillId="45" borderId="57" xfId="52" applyNumberFormat="1" applyFont="1" applyFill="1" applyBorder="1" applyAlignment="1">
      <alignment vertical="center"/>
      <protection/>
    </xf>
    <xf numFmtId="4" fontId="10" fillId="45" borderId="16" xfId="52" applyNumberFormat="1" applyFont="1" applyFill="1" applyBorder="1" applyAlignment="1">
      <alignment vertical="center"/>
      <protection/>
    </xf>
    <xf numFmtId="4" fontId="10" fillId="45" borderId="14" xfId="52" applyNumberFormat="1" applyFont="1" applyFill="1" applyBorder="1" applyAlignment="1">
      <alignment horizontal="right"/>
      <protection/>
    </xf>
    <xf numFmtId="4" fontId="10" fillId="45" borderId="42" xfId="52" applyNumberFormat="1" applyFont="1" applyFill="1" applyBorder="1" applyAlignment="1">
      <alignment vertical="center"/>
      <protection/>
    </xf>
    <xf numFmtId="4" fontId="10" fillId="42" borderId="51" xfId="52" applyNumberFormat="1" applyFont="1" applyFill="1" applyBorder="1" applyAlignment="1">
      <alignment horizontal="right" vertical="center"/>
      <protection/>
    </xf>
    <xf numFmtId="4" fontId="10" fillId="42" borderId="24" xfId="52" applyNumberFormat="1" applyFont="1" applyFill="1" applyBorder="1" applyAlignment="1">
      <alignment horizontal="right" vertical="center"/>
      <protection/>
    </xf>
    <xf numFmtId="4" fontId="10" fillId="42" borderId="52" xfId="52" applyNumberFormat="1" applyFont="1" applyFill="1" applyBorder="1" applyAlignment="1">
      <alignment vertical="center"/>
      <protection/>
    </xf>
    <xf numFmtId="4" fontId="10" fillId="42" borderId="21" xfId="52" applyNumberFormat="1" applyFont="1" applyFill="1" applyBorder="1" applyAlignment="1">
      <alignment vertical="center"/>
      <protection/>
    </xf>
    <xf numFmtId="4" fontId="10" fillId="42" borderId="18" xfId="52" applyNumberFormat="1" applyFont="1" applyFill="1" applyBorder="1" applyAlignment="1">
      <alignment vertical="center"/>
      <protection/>
    </xf>
    <xf numFmtId="4" fontId="10" fillId="42" borderId="19" xfId="52" applyNumberFormat="1" applyFont="1" applyFill="1" applyBorder="1" applyAlignment="1">
      <alignment vertical="center"/>
      <protection/>
    </xf>
    <xf numFmtId="4" fontId="10" fillId="42" borderId="57" xfId="52" applyNumberFormat="1" applyFont="1" applyFill="1" applyBorder="1" applyAlignment="1">
      <alignment vertical="center"/>
      <protection/>
    </xf>
    <xf numFmtId="4" fontId="10" fillId="42" borderId="16" xfId="52" applyNumberFormat="1" applyFont="1" applyFill="1" applyBorder="1" applyAlignment="1">
      <alignment vertical="center"/>
      <protection/>
    </xf>
    <xf numFmtId="4" fontId="10" fillId="42" borderId="42" xfId="52" applyNumberFormat="1" applyFont="1" applyFill="1" applyBorder="1" applyAlignment="1">
      <alignment horizontal="right"/>
      <protection/>
    </xf>
    <xf numFmtId="4" fontId="10" fillId="42" borderId="14" xfId="52" applyNumberFormat="1" applyFont="1" applyFill="1" applyBorder="1" applyAlignment="1">
      <alignment horizontal="right"/>
      <protection/>
    </xf>
    <xf numFmtId="4" fontId="10" fillId="63" borderId="24" xfId="52" applyNumberFormat="1" applyFont="1" applyFill="1" applyBorder="1" applyAlignment="1">
      <alignment vertical="center"/>
      <protection/>
    </xf>
    <xf numFmtId="4" fontId="10" fillId="63" borderId="42" xfId="52" applyNumberFormat="1" applyFont="1" applyFill="1" applyBorder="1" applyAlignment="1">
      <alignment vertical="center"/>
      <protection/>
    </xf>
    <xf numFmtId="4" fontId="10" fillId="43" borderId="51" xfId="52" applyNumberFormat="1" applyFont="1" applyFill="1" applyBorder="1" applyAlignment="1">
      <alignment horizontal="right" vertical="center"/>
      <protection/>
    </xf>
    <xf numFmtId="4" fontId="10" fillId="43" borderId="24" xfId="52" applyNumberFormat="1" applyFont="1" applyFill="1" applyBorder="1" applyAlignment="1">
      <alignment horizontal="right" vertical="center"/>
      <protection/>
    </xf>
    <xf numFmtId="4" fontId="10" fillId="43" borderId="52" xfId="52" applyNumberFormat="1" applyFont="1" applyFill="1" applyBorder="1" applyAlignment="1">
      <alignment vertical="center"/>
      <protection/>
    </xf>
    <xf numFmtId="4" fontId="10" fillId="43" borderId="21" xfId="52" applyNumberFormat="1" applyFont="1" applyFill="1" applyBorder="1" applyAlignment="1">
      <alignment vertical="center"/>
      <protection/>
    </xf>
    <xf numFmtId="4" fontId="10" fillId="43" borderId="18" xfId="52" applyNumberFormat="1" applyFont="1" applyFill="1" applyBorder="1" applyAlignment="1">
      <alignment vertical="center"/>
      <protection/>
    </xf>
    <xf numFmtId="4" fontId="10" fillId="43" borderId="19" xfId="52" applyNumberFormat="1" applyFont="1" applyFill="1" applyBorder="1" applyAlignment="1">
      <alignment vertical="center"/>
      <protection/>
    </xf>
    <xf numFmtId="4" fontId="10" fillId="43" borderId="57" xfId="52" applyNumberFormat="1" applyFont="1" applyFill="1" applyBorder="1" applyAlignment="1">
      <alignment vertical="center"/>
      <protection/>
    </xf>
    <xf numFmtId="4" fontId="10" fillId="43" borderId="14" xfId="52" applyNumberFormat="1" applyFont="1" applyFill="1" applyBorder="1" applyAlignment="1">
      <alignment horizontal="right"/>
      <protection/>
    </xf>
    <xf numFmtId="4" fontId="10" fillId="50" borderId="24" xfId="52" applyNumberFormat="1" applyFont="1" applyFill="1" applyBorder="1" applyAlignment="1">
      <alignment vertical="center"/>
      <protection/>
    </xf>
    <xf numFmtId="4" fontId="10" fillId="50" borderId="42" xfId="52" applyNumberFormat="1" applyFont="1" applyFill="1" applyBorder="1" applyAlignment="1">
      <alignment vertical="center"/>
      <protection/>
    </xf>
    <xf numFmtId="4" fontId="10" fillId="47" borderId="38" xfId="52" applyNumberFormat="1" applyFont="1" applyFill="1" applyBorder="1" applyAlignment="1">
      <alignment vertical="center"/>
      <protection/>
    </xf>
    <xf numFmtId="4" fontId="10" fillId="47" borderId="59" xfId="52" applyNumberFormat="1" applyFont="1" applyFill="1" applyBorder="1" applyAlignment="1">
      <alignment vertical="center"/>
      <protection/>
    </xf>
    <xf numFmtId="4" fontId="10" fillId="47" borderId="60" xfId="52" applyNumberFormat="1" applyFont="1" applyFill="1" applyBorder="1" applyAlignment="1">
      <alignment vertical="center"/>
      <protection/>
    </xf>
    <xf numFmtId="4" fontId="10" fillId="47" borderId="61" xfId="52" applyNumberFormat="1" applyFont="1" applyFill="1" applyBorder="1" applyAlignment="1">
      <alignment vertical="center"/>
      <protection/>
    </xf>
    <xf numFmtId="4" fontId="10" fillId="47" borderId="62" xfId="52" applyNumberFormat="1" applyFont="1" applyFill="1" applyBorder="1" applyAlignment="1">
      <alignment vertical="center"/>
      <protection/>
    </xf>
    <xf numFmtId="4" fontId="10" fillId="47" borderId="63" xfId="52" applyNumberFormat="1" applyFont="1" applyFill="1" applyBorder="1" applyAlignment="1">
      <alignment vertical="center"/>
      <protection/>
    </xf>
    <xf numFmtId="4" fontId="10" fillId="47" borderId="64" xfId="52" applyNumberFormat="1" applyFont="1" applyFill="1" applyBorder="1" applyAlignment="1">
      <alignment vertical="center"/>
      <protection/>
    </xf>
    <xf numFmtId="4" fontId="8" fillId="32" borderId="0" xfId="52" applyNumberFormat="1" applyFont="1" applyFill="1" applyAlignment="1">
      <alignment/>
      <protection/>
    </xf>
    <xf numFmtId="4" fontId="7" fillId="32" borderId="65" xfId="52" applyNumberFormat="1" applyFont="1" applyFill="1" applyBorder="1" applyAlignment="1">
      <alignment horizontal="center" vertical="center" wrapText="1"/>
      <protection/>
    </xf>
    <xf numFmtId="4" fontId="7" fillId="32" borderId="66" xfId="52" applyNumberFormat="1" applyFont="1" applyFill="1" applyBorder="1" applyAlignment="1">
      <alignment horizontal="center" vertical="center" wrapText="1"/>
      <protection/>
    </xf>
    <xf numFmtId="4" fontId="10" fillId="10" borderId="57" xfId="52" applyNumberFormat="1" applyFont="1" applyFill="1" applyBorder="1" applyAlignment="1">
      <alignment horizontal="right"/>
      <protection/>
    </xf>
    <xf numFmtId="4" fontId="10" fillId="10" borderId="17" xfId="52" applyNumberFormat="1" applyFont="1" applyFill="1" applyBorder="1" applyAlignment="1">
      <alignment horizontal="right"/>
      <protection/>
    </xf>
    <xf numFmtId="4" fontId="10" fillId="10" borderId="20" xfId="52" applyNumberFormat="1" applyFont="1" applyFill="1" applyBorder="1" applyAlignment="1">
      <alignment horizontal="right"/>
      <protection/>
    </xf>
    <xf numFmtId="4" fontId="10" fillId="10" borderId="19" xfId="52" applyNumberFormat="1" applyFont="1" applyFill="1" applyBorder="1" applyAlignment="1">
      <alignment horizontal="right"/>
      <protection/>
    </xf>
    <xf numFmtId="4" fontId="10" fillId="10" borderId="21" xfId="52" applyNumberFormat="1" applyFont="1" applyFill="1" applyBorder="1" applyAlignment="1">
      <alignment horizontal="right"/>
      <protection/>
    </xf>
    <xf numFmtId="4" fontId="10" fillId="64" borderId="31" xfId="52" applyNumberFormat="1" applyFont="1" applyFill="1" applyBorder="1" applyAlignment="1">
      <alignment horizontal="right"/>
      <protection/>
    </xf>
    <xf numFmtId="4" fontId="7" fillId="0" borderId="19" xfId="52" applyNumberFormat="1" applyFont="1" applyFill="1" applyBorder="1" applyAlignment="1">
      <alignment horizontal="right" vertical="center"/>
      <protection/>
    </xf>
    <xf numFmtId="4" fontId="7" fillId="0" borderId="52" xfId="52" applyNumberFormat="1" applyFont="1" applyFill="1" applyBorder="1" applyAlignment="1">
      <alignment horizontal="right" vertical="center"/>
      <protection/>
    </xf>
    <xf numFmtId="4" fontId="7" fillId="0" borderId="57" xfId="52" applyNumberFormat="1" applyFont="1" applyFill="1" applyBorder="1" applyAlignment="1">
      <alignment horizontal="right"/>
      <protection/>
    </xf>
    <xf numFmtId="4" fontId="7" fillId="0" borderId="57" xfId="52" applyNumberFormat="1" applyFont="1" applyFill="1" applyBorder="1" applyAlignment="1">
      <alignment horizontal="right" vertical="center"/>
      <protection/>
    </xf>
    <xf numFmtId="4" fontId="7" fillId="32" borderId="52" xfId="52" applyNumberFormat="1" applyFont="1" applyFill="1" applyBorder="1" applyAlignment="1">
      <alignment horizontal="right" vertical="center"/>
      <protection/>
    </xf>
    <xf numFmtId="4" fontId="7" fillId="32" borderId="57" xfId="52" applyNumberFormat="1" applyFont="1" applyFill="1" applyBorder="1" applyAlignment="1">
      <alignment horizontal="right" vertical="center"/>
      <protection/>
    </xf>
    <xf numFmtId="4" fontId="7" fillId="32" borderId="30" xfId="52" applyNumberFormat="1" applyFont="1" applyFill="1" applyBorder="1" applyAlignment="1">
      <alignment vertical="center"/>
      <protection/>
    </xf>
    <xf numFmtId="4" fontId="7" fillId="32" borderId="67" xfId="52" applyNumberFormat="1" applyFont="1" applyFill="1" applyBorder="1" applyAlignment="1">
      <alignment/>
      <protection/>
    </xf>
    <xf numFmtId="4" fontId="7" fillId="32" borderId="36" xfId="52" applyNumberFormat="1" applyFont="1" applyFill="1" applyBorder="1" applyAlignment="1">
      <alignment/>
      <protection/>
    </xf>
    <xf numFmtId="4" fontId="10" fillId="52" borderId="51" xfId="52" applyNumberFormat="1" applyFont="1" applyFill="1" applyBorder="1" applyAlignment="1">
      <alignment horizontal="right" vertical="center"/>
      <protection/>
    </xf>
    <xf numFmtId="4" fontId="10" fillId="52" borderId="57" xfId="52" applyNumberFormat="1" applyFont="1" applyFill="1" applyBorder="1" applyAlignment="1">
      <alignment horizontal="right"/>
      <protection/>
    </xf>
    <xf numFmtId="4" fontId="10" fillId="52" borderId="14" xfId="52" applyNumberFormat="1" applyFont="1" applyFill="1" applyBorder="1" applyAlignment="1">
      <alignment horizontal="right" vertical="center"/>
      <protection/>
    </xf>
    <xf numFmtId="4" fontId="10" fillId="52" borderId="33" xfId="52" applyNumberFormat="1" applyFont="1" applyFill="1" applyBorder="1" applyAlignment="1">
      <alignment horizontal="right" vertical="center"/>
      <protection/>
    </xf>
    <xf numFmtId="4" fontId="10" fillId="52" borderId="57" xfId="52" applyNumberFormat="1" applyFont="1" applyFill="1" applyBorder="1" applyAlignment="1">
      <alignment horizontal="right" vertical="center"/>
      <protection/>
    </xf>
    <xf numFmtId="4" fontId="10" fillId="53" borderId="57" xfId="52" applyNumberFormat="1" applyFont="1" applyFill="1" applyBorder="1" applyAlignment="1">
      <alignment horizontal="right" vertical="center"/>
      <protection/>
    </xf>
    <xf numFmtId="4" fontId="10" fillId="53" borderId="57" xfId="52" applyNumberFormat="1" applyFont="1" applyFill="1" applyBorder="1" applyAlignment="1">
      <alignment horizontal="right"/>
      <protection/>
    </xf>
    <xf numFmtId="4" fontId="10" fillId="53" borderId="19" xfId="52" applyNumberFormat="1" applyFont="1" applyFill="1" applyBorder="1" applyAlignment="1">
      <alignment horizontal="right" vertical="center"/>
      <protection/>
    </xf>
    <xf numFmtId="4" fontId="10" fillId="54" borderId="18" xfId="52" applyNumberFormat="1" applyFont="1" applyFill="1" applyBorder="1" applyAlignment="1">
      <alignment horizontal="right" vertical="center"/>
      <protection/>
    </xf>
    <xf numFmtId="4" fontId="10" fillId="54" borderId="24" xfId="52" applyNumberFormat="1" applyFont="1" applyFill="1" applyBorder="1" applyAlignment="1">
      <alignment horizontal="right" vertical="center"/>
      <protection/>
    </xf>
    <xf numFmtId="0" fontId="63" fillId="55" borderId="24" xfId="0" applyFont="1" applyFill="1" applyBorder="1" applyAlignment="1">
      <alignment vertical="center"/>
    </xf>
    <xf numFmtId="4" fontId="7" fillId="32" borderId="68" xfId="52" applyNumberFormat="1" applyFont="1" applyFill="1" applyBorder="1" applyAlignment="1">
      <alignment horizontal="right" vertical="center"/>
      <protection/>
    </xf>
    <xf numFmtId="4" fontId="7" fillId="0" borderId="54" xfId="52" applyNumberFormat="1" applyFont="1" applyFill="1" applyBorder="1" applyAlignment="1">
      <alignment horizontal="right" vertical="center"/>
      <protection/>
    </xf>
    <xf numFmtId="4" fontId="10" fillId="56" borderId="57" xfId="52" applyNumberFormat="1" applyFont="1" applyFill="1" applyBorder="1" applyAlignment="1">
      <alignment horizontal="right" vertical="center"/>
      <protection/>
    </xf>
    <xf numFmtId="4" fontId="10" fillId="56" borderId="57" xfId="52" applyNumberFormat="1" applyFont="1" applyFill="1" applyBorder="1" applyAlignment="1">
      <alignment horizontal="right"/>
      <protection/>
    </xf>
    <xf numFmtId="4" fontId="10" fillId="56" borderId="19" xfId="52" applyNumberFormat="1" applyFont="1" applyFill="1" applyBorder="1" applyAlignment="1">
      <alignment horizontal="right" vertical="center"/>
      <protection/>
    </xf>
    <xf numFmtId="4" fontId="10" fillId="57" borderId="57" xfId="52" applyNumberFormat="1" applyFont="1" applyFill="1" applyBorder="1" applyAlignment="1">
      <alignment horizontal="right" vertical="center"/>
      <protection/>
    </xf>
    <xf numFmtId="4" fontId="10" fillId="57" borderId="57" xfId="52" applyNumberFormat="1" applyFont="1" applyFill="1" applyBorder="1" applyAlignment="1">
      <alignment horizontal="right"/>
      <protection/>
    </xf>
    <xf numFmtId="4" fontId="10" fillId="57" borderId="19" xfId="52" applyNumberFormat="1" applyFont="1" applyFill="1" applyBorder="1" applyAlignment="1">
      <alignment horizontal="right" vertical="center"/>
      <protection/>
    </xf>
    <xf numFmtId="4" fontId="10" fillId="18" borderId="57" xfId="52" applyNumberFormat="1" applyFont="1" applyFill="1" applyBorder="1" applyAlignment="1">
      <alignment horizontal="right" vertical="center"/>
      <protection/>
    </xf>
    <xf numFmtId="4" fontId="10" fillId="18" borderId="19" xfId="52" applyNumberFormat="1" applyFont="1" applyFill="1" applyBorder="1" applyAlignment="1">
      <alignment horizontal="right" vertical="center"/>
      <protection/>
    </xf>
    <xf numFmtId="4" fontId="10" fillId="0" borderId="51" xfId="52" applyNumberFormat="1" applyFont="1" applyFill="1" applyBorder="1" applyAlignment="1">
      <alignment horizontal="right" vertical="center"/>
      <protection/>
    </xf>
    <xf numFmtId="4" fontId="10" fillId="58" borderId="51" xfId="52" applyNumberFormat="1" applyFont="1" applyFill="1" applyBorder="1" applyAlignment="1">
      <alignment horizontal="right" vertical="center"/>
      <protection/>
    </xf>
    <xf numFmtId="4" fontId="10" fillId="58" borderId="57" xfId="52" applyNumberFormat="1" applyFont="1" applyFill="1" applyBorder="1" applyAlignment="1">
      <alignment horizontal="right"/>
      <protection/>
    </xf>
    <xf numFmtId="4" fontId="10" fillId="58" borderId="19" xfId="52" applyNumberFormat="1" applyFont="1" applyFill="1" applyBorder="1" applyAlignment="1">
      <alignment horizontal="right" vertical="center"/>
      <protection/>
    </xf>
    <xf numFmtId="4" fontId="10" fillId="58" borderId="57" xfId="52" applyNumberFormat="1" applyFont="1" applyFill="1" applyBorder="1" applyAlignment="1">
      <alignment horizontal="right" vertical="center"/>
      <protection/>
    </xf>
    <xf numFmtId="4" fontId="10" fillId="40" borderId="57" xfId="52" applyNumberFormat="1" applyFont="1" applyFill="1" applyBorder="1" applyAlignment="1">
      <alignment horizontal="right" vertical="center"/>
      <protection/>
    </xf>
    <xf numFmtId="4" fontId="10" fillId="40" borderId="19" xfId="52" applyNumberFormat="1" applyFont="1" applyFill="1" applyBorder="1" applyAlignment="1">
      <alignment horizontal="right" vertical="center"/>
      <protection/>
    </xf>
    <xf numFmtId="4" fontId="10" fillId="40" borderId="21" xfId="52" applyNumberFormat="1" applyFont="1" applyFill="1" applyBorder="1" applyAlignment="1">
      <alignment horizontal="right" vertical="center"/>
      <protection/>
    </xf>
    <xf numFmtId="4" fontId="10" fillId="0" borderId="57" xfId="52" applyNumberFormat="1" applyFont="1" applyFill="1" applyBorder="1" applyAlignment="1">
      <alignment horizontal="right"/>
      <protection/>
    </xf>
    <xf numFmtId="4" fontId="10" fillId="25" borderId="56" xfId="52" applyNumberFormat="1" applyFont="1" applyFill="1" applyBorder="1" applyAlignment="1">
      <alignment horizontal="right" vertical="center"/>
      <protection/>
    </xf>
    <xf numFmtId="4" fontId="10" fillId="25" borderId="57" xfId="52" applyNumberFormat="1" applyFont="1" applyFill="1" applyBorder="1" applyAlignment="1">
      <alignment horizontal="right"/>
      <protection/>
    </xf>
    <xf numFmtId="4" fontId="10" fillId="25" borderId="33" xfId="52" applyNumberFormat="1" applyFont="1" applyFill="1" applyBorder="1" applyAlignment="1">
      <alignment horizontal="right" vertical="center"/>
      <protection/>
    </xf>
    <xf numFmtId="4" fontId="10" fillId="25" borderId="57" xfId="52" applyNumberFormat="1" applyFont="1" applyFill="1" applyBorder="1" applyAlignment="1">
      <alignment horizontal="right" vertical="center"/>
      <protection/>
    </xf>
    <xf numFmtId="4" fontId="10" fillId="59" borderId="51" xfId="52" applyNumberFormat="1" applyFont="1" applyFill="1" applyBorder="1" applyAlignment="1">
      <alignment horizontal="right" vertical="center"/>
      <protection/>
    </xf>
    <xf numFmtId="4" fontId="10" fillId="59" borderId="57" xfId="52" applyNumberFormat="1" applyFont="1" applyFill="1" applyBorder="1" applyAlignment="1">
      <alignment horizontal="right"/>
      <protection/>
    </xf>
    <xf numFmtId="4" fontId="10" fillId="59" borderId="33" xfId="52" applyNumberFormat="1" applyFont="1" applyFill="1" applyBorder="1" applyAlignment="1">
      <alignment horizontal="right" vertical="center"/>
      <protection/>
    </xf>
    <xf numFmtId="4" fontId="10" fillId="59" borderId="57" xfId="52" applyNumberFormat="1" applyFont="1" applyFill="1" applyBorder="1" applyAlignment="1">
      <alignment horizontal="right" vertical="center"/>
      <protection/>
    </xf>
    <xf numFmtId="4" fontId="10" fillId="54" borderId="57" xfId="52" applyNumberFormat="1" applyFont="1" applyFill="1" applyBorder="1" applyAlignment="1">
      <alignment horizontal="right" vertical="center"/>
      <protection/>
    </xf>
    <xf numFmtId="4" fontId="10" fillId="54" borderId="57" xfId="52" applyNumberFormat="1" applyFont="1" applyFill="1" applyBorder="1" applyAlignment="1">
      <alignment horizontal="right"/>
      <protection/>
    </xf>
    <xf numFmtId="4" fontId="10" fillId="54" borderId="19" xfId="52" applyNumberFormat="1" applyFont="1" applyFill="1" applyBorder="1" applyAlignment="1">
      <alignment horizontal="right" vertical="center"/>
      <protection/>
    </xf>
    <xf numFmtId="4" fontId="10" fillId="34" borderId="16" xfId="52" applyNumberFormat="1" applyFont="1" applyFill="1" applyBorder="1" applyAlignment="1">
      <alignment horizontal="right" vertical="center"/>
      <protection/>
    </xf>
    <xf numFmtId="4" fontId="10" fillId="61" borderId="57" xfId="52" applyNumberFormat="1" applyFont="1" applyFill="1" applyBorder="1" applyAlignment="1">
      <alignment horizontal="right" vertical="center"/>
      <protection/>
    </xf>
    <xf numFmtId="4" fontId="10" fillId="61" borderId="57" xfId="52" applyNumberFormat="1" applyFont="1" applyFill="1" applyBorder="1" applyAlignment="1">
      <alignment horizontal="right"/>
      <protection/>
    </xf>
    <xf numFmtId="4" fontId="10" fillId="61" borderId="19" xfId="52" applyNumberFormat="1" applyFont="1" applyFill="1" applyBorder="1" applyAlignment="1">
      <alignment horizontal="right" vertical="center"/>
      <protection/>
    </xf>
    <xf numFmtId="4" fontId="10" fillId="41" borderId="57" xfId="52" applyNumberFormat="1" applyFont="1" applyFill="1" applyBorder="1" applyAlignment="1">
      <alignment horizontal="right" vertical="center"/>
      <protection/>
    </xf>
    <xf numFmtId="4" fontId="10" fillId="41" borderId="19" xfId="52" applyNumberFormat="1" applyFont="1" applyFill="1" applyBorder="1" applyAlignment="1">
      <alignment horizontal="right" vertical="center"/>
      <protection/>
    </xf>
    <xf numFmtId="4" fontId="10" fillId="44" borderId="57" xfId="52" applyNumberFormat="1" applyFont="1" applyFill="1" applyBorder="1" applyAlignment="1">
      <alignment horizontal="right" vertical="center"/>
      <protection/>
    </xf>
    <xf numFmtId="4" fontId="10" fillId="45" borderId="57" xfId="52" applyNumberFormat="1" applyFont="1" applyFill="1" applyBorder="1" applyAlignment="1">
      <alignment horizontal="right" vertical="center"/>
      <protection/>
    </xf>
    <xf numFmtId="4" fontId="10" fillId="63" borderId="57" xfId="52" applyNumberFormat="1" applyFont="1" applyFill="1" applyBorder="1" applyAlignment="1">
      <alignment horizontal="right" vertical="center"/>
      <protection/>
    </xf>
    <xf numFmtId="4" fontId="10" fillId="63" borderId="19" xfId="52" applyNumberFormat="1" applyFont="1" applyFill="1" applyBorder="1" applyAlignment="1">
      <alignment horizontal="right" vertical="center"/>
      <protection/>
    </xf>
    <xf numFmtId="4" fontId="10" fillId="50" borderId="43" xfId="52" applyNumberFormat="1" applyFont="1" applyFill="1" applyBorder="1" applyAlignment="1">
      <alignment horizontal="right" vertical="center"/>
      <protection/>
    </xf>
    <xf numFmtId="4" fontId="10" fillId="50" borderId="57" xfId="52" applyNumberFormat="1" applyFont="1" applyFill="1" applyBorder="1" applyAlignment="1">
      <alignment horizontal="right" vertical="center"/>
      <protection/>
    </xf>
    <xf numFmtId="4" fontId="10" fillId="43" borderId="69" xfId="52" applyNumberFormat="1" applyFont="1" applyFill="1" applyBorder="1" applyAlignment="1">
      <alignment horizontal="right" vertical="center"/>
      <protection/>
    </xf>
    <xf numFmtId="4" fontId="10" fillId="50" borderId="34" xfId="52" applyNumberFormat="1" applyFont="1" applyFill="1" applyBorder="1" applyAlignment="1">
      <alignment horizontal="right" vertical="center"/>
      <protection/>
    </xf>
    <xf numFmtId="4" fontId="10" fillId="47" borderId="62" xfId="52" applyNumberFormat="1" applyFont="1" applyFill="1" applyBorder="1" applyAlignment="1">
      <alignment horizontal="right" vertical="center"/>
      <protection/>
    </xf>
    <xf numFmtId="4" fontId="10" fillId="47" borderId="64" xfId="52" applyNumberFormat="1" applyFont="1" applyFill="1" applyBorder="1" applyAlignment="1">
      <alignment horizontal="right" vertical="center"/>
      <protection/>
    </xf>
    <xf numFmtId="4" fontId="4" fillId="32" borderId="0" xfId="52" applyNumberFormat="1" applyFont="1" applyFill="1">
      <alignment/>
      <protection/>
    </xf>
    <xf numFmtId="164" fontId="16" fillId="32" borderId="0" xfId="0" applyNumberFormat="1" applyFont="1" applyFill="1" applyAlignment="1">
      <alignment horizontal="center" vertical="top"/>
    </xf>
    <xf numFmtId="4" fontId="8" fillId="32" borderId="43" xfId="52" applyNumberFormat="1" applyFont="1" applyFill="1" applyBorder="1" applyAlignment="1">
      <alignment horizontal="center" vertical="center" wrapText="1"/>
      <protection/>
    </xf>
    <xf numFmtId="4" fontId="8" fillId="32" borderId="70" xfId="52" applyNumberFormat="1" applyFont="1" applyFill="1" applyBorder="1" applyAlignment="1">
      <alignment horizontal="center" vertical="center" wrapText="1"/>
      <protection/>
    </xf>
    <xf numFmtId="4" fontId="10" fillId="47" borderId="35" xfId="52" applyNumberFormat="1" applyFont="1" applyFill="1" applyBorder="1" applyAlignment="1">
      <alignment horizontal="center" vertical="center"/>
      <protection/>
    </xf>
    <xf numFmtId="4" fontId="10" fillId="47" borderId="61" xfId="52" applyNumberFormat="1" applyFont="1" applyFill="1" applyBorder="1" applyAlignment="1">
      <alignment horizontal="center" vertical="center"/>
      <protection/>
    </xf>
    <xf numFmtId="4" fontId="10" fillId="32" borderId="39" xfId="52" applyNumberFormat="1" applyFont="1" applyFill="1" applyBorder="1" applyAlignment="1">
      <alignment horizontal="center" vertical="center" wrapText="1"/>
      <protection/>
    </xf>
    <xf numFmtId="4" fontId="10" fillId="32" borderId="71" xfId="52" applyNumberFormat="1" applyFont="1" applyFill="1" applyBorder="1" applyAlignment="1">
      <alignment horizontal="center" vertical="center" wrapText="1"/>
      <protection/>
    </xf>
    <xf numFmtId="4" fontId="8" fillId="0" borderId="54" xfId="52" applyNumberFormat="1" applyFont="1" applyFill="1" applyBorder="1" applyAlignment="1">
      <alignment horizontal="center" vertical="center" wrapText="1"/>
      <protection/>
    </xf>
    <xf numFmtId="4" fontId="8" fillId="0" borderId="53" xfId="52" applyNumberFormat="1" applyFont="1" applyFill="1" applyBorder="1" applyAlignment="1">
      <alignment horizontal="center" vertical="center" wrapText="1"/>
      <protection/>
    </xf>
    <xf numFmtId="4" fontId="8" fillId="0" borderId="42" xfId="52" applyNumberFormat="1" applyFont="1" applyFill="1" applyBorder="1" applyAlignment="1">
      <alignment horizontal="center" vertical="center" wrapText="1"/>
      <protection/>
    </xf>
    <xf numFmtId="4" fontId="8" fillId="32" borderId="54" xfId="52" applyNumberFormat="1" applyFont="1" applyFill="1" applyBorder="1" applyAlignment="1">
      <alignment horizontal="center" vertical="center" wrapText="1"/>
      <protection/>
    </xf>
    <xf numFmtId="4" fontId="8" fillId="32" borderId="53" xfId="52" applyNumberFormat="1" applyFont="1" applyFill="1" applyBorder="1" applyAlignment="1">
      <alignment horizontal="center" vertical="center" wrapText="1"/>
      <protection/>
    </xf>
    <xf numFmtId="4" fontId="8" fillId="32" borderId="42" xfId="52" applyNumberFormat="1" applyFont="1" applyFill="1" applyBorder="1" applyAlignment="1">
      <alignment horizontal="center" vertical="center" wrapText="1"/>
      <protection/>
    </xf>
    <xf numFmtId="4" fontId="8" fillId="32" borderId="0" xfId="52" applyNumberFormat="1" applyFont="1" applyFill="1" applyAlignment="1">
      <alignment horizontal="center"/>
      <protection/>
    </xf>
    <xf numFmtId="4" fontId="1" fillId="32" borderId="30" xfId="52" applyNumberFormat="1" applyFont="1" applyFill="1" applyBorder="1" applyAlignment="1">
      <alignment horizontal="center" vertical="center" wrapText="1"/>
      <protection/>
    </xf>
    <xf numFmtId="4" fontId="1" fillId="32" borderId="37" xfId="52" applyNumberFormat="1" applyFont="1" applyFill="1" applyBorder="1" applyAlignment="1">
      <alignment horizontal="center" vertical="center" wrapText="1"/>
      <protection/>
    </xf>
    <xf numFmtId="4" fontId="1" fillId="32" borderId="41" xfId="52" applyNumberFormat="1" applyFont="1" applyFill="1" applyBorder="1" applyAlignment="1">
      <alignment horizontal="center" vertical="center" wrapText="1"/>
      <protection/>
    </xf>
    <xf numFmtId="4" fontId="1" fillId="32" borderId="46" xfId="52" applyNumberFormat="1" applyFont="1" applyFill="1" applyBorder="1" applyAlignment="1">
      <alignment horizontal="center" vertical="center" wrapText="1"/>
      <protection/>
    </xf>
    <xf numFmtId="4" fontId="1" fillId="32" borderId="29" xfId="52" applyNumberFormat="1" applyFont="1" applyFill="1" applyBorder="1" applyAlignment="1">
      <alignment horizontal="center" vertical="center" wrapText="1"/>
      <protection/>
    </xf>
    <xf numFmtId="4" fontId="1" fillId="32" borderId="65" xfId="52" applyNumberFormat="1" applyFont="1" applyFill="1" applyBorder="1" applyAlignment="1">
      <alignment horizontal="center" vertical="center" wrapText="1"/>
      <protection/>
    </xf>
    <xf numFmtId="4" fontId="10" fillId="32" borderId="72" xfId="52" applyNumberFormat="1" applyFont="1" applyFill="1" applyBorder="1" applyAlignment="1">
      <alignment horizontal="center" vertical="center" wrapText="1"/>
      <protection/>
    </xf>
    <xf numFmtId="164" fontId="16" fillId="32" borderId="0" xfId="0" applyNumberFormat="1" applyFont="1" applyFill="1" applyAlignment="1">
      <alignment horizontal="center" vertical="top"/>
    </xf>
    <xf numFmtId="4" fontId="8" fillId="32" borderId="32" xfId="52" applyNumberFormat="1" applyFont="1" applyFill="1" applyBorder="1" applyAlignment="1">
      <alignment horizontal="center" vertical="center" wrapText="1"/>
      <protection/>
    </xf>
    <xf numFmtId="4" fontId="8" fillId="32" borderId="31" xfId="52" applyNumberFormat="1" applyFont="1" applyFill="1" applyBorder="1" applyAlignment="1">
      <alignment horizontal="center" vertical="center" wrapText="1"/>
      <protection/>
    </xf>
    <xf numFmtId="4" fontId="8" fillId="32" borderId="13" xfId="52" applyNumberFormat="1" applyFont="1" applyFill="1" applyBorder="1" applyAlignment="1">
      <alignment horizontal="center" vertical="center" wrapText="1"/>
      <protection/>
    </xf>
    <xf numFmtId="4" fontId="8" fillId="32" borderId="24" xfId="52" applyNumberFormat="1" applyFont="1" applyFill="1" applyBorder="1" applyAlignment="1">
      <alignment horizontal="center" vertical="center" wrapText="1"/>
      <protection/>
    </xf>
    <xf numFmtId="4" fontId="7" fillId="32" borderId="13" xfId="52" applyNumberFormat="1" applyFont="1" applyFill="1" applyBorder="1" applyAlignment="1">
      <alignment horizontal="center" vertical="center" wrapText="1"/>
      <protection/>
    </xf>
    <xf numFmtId="4" fontId="7" fillId="32" borderId="10" xfId="52" applyNumberFormat="1" applyFont="1" applyFill="1" applyBorder="1" applyAlignment="1">
      <alignment horizontal="center" vertical="center" wrapText="1"/>
      <protection/>
    </xf>
    <xf numFmtId="4" fontId="7" fillId="32" borderId="30" xfId="52" applyNumberFormat="1" applyFont="1" applyFill="1" applyBorder="1" applyAlignment="1">
      <alignment horizontal="center" vertical="center" wrapText="1"/>
      <protection/>
    </xf>
    <xf numFmtId="4" fontId="7" fillId="32" borderId="14" xfId="52" applyNumberFormat="1" applyFont="1" applyFill="1" applyBorder="1" applyAlignment="1">
      <alignment horizontal="center" vertical="center" wrapText="1"/>
      <protection/>
    </xf>
    <xf numFmtId="4" fontId="7" fillId="32" borderId="41" xfId="52" applyNumberFormat="1" applyFont="1" applyFill="1" applyBorder="1" applyAlignment="1">
      <alignment horizontal="center" vertical="center" wrapText="1"/>
      <protection/>
    </xf>
    <xf numFmtId="4" fontId="7" fillId="32" borderId="46" xfId="52" applyNumberFormat="1" applyFont="1" applyFill="1" applyBorder="1" applyAlignment="1">
      <alignment horizontal="center" vertical="center" wrapText="1"/>
      <protection/>
    </xf>
    <xf numFmtId="4" fontId="7" fillId="32" borderId="33" xfId="52" applyNumberFormat="1" applyFont="1" applyFill="1" applyBorder="1" applyAlignment="1">
      <alignment horizontal="center" vertical="center" wrapText="1"/>
      <protection/>
    </xf>
    <xf numFmtId="4" fontId="7" fillId="32" borderId="65" xfId="52" applyNumberFormat="1" applyFont="1" applyFill="1" applyBorder="1" applyAlignment="1">
      <alignment horizontal="center" vertical="center" wrapText="1"/>
      <protection/>
    </xf>
    <xf numFmtId="4" fontId="4" fillId="32" borderId="72" xfId="52" applyNumberFormat="1" applyFont="1" applyFill="1" applyBorder="1" applyAlignment="1">
      <alignment horizontal="center" vertical="center"/>
      <protection/>
    </xf>
    <xf numFmtId="4" fontId="4" fillId="32" borderId="39" xfId="52" applyNumberFormat="1" applyFont="1" applyFill="1" applyBorder="1" applyAlignment="1">
      <alignment horizontal="center" vertical="center"/>
      <protection/>
    </xf>
    <xf numFmtId="4" fontId="4" fillId="32" borderId="71" xfId="52" applyNumberFormat="1" applyFont="1" applyFill="1" applyBorder="1" applyAlignment="1">
      <alignment horizontal="center" vertical="center"/>
      <protection/>
    </xf>
    <xf numFmtId="4" fontId="7" fillId="32" borderId="69" xfId="52" applyNumberFormat="1" applyFont="1" applyFill="1" applyBorder="1" applyAlignment="1">
      <alignment horizontal="center" vertical="center" wrapText="1"/>
      <protection/>
    </xf>
    <xf numFmtId="4" fontId="7" fillId="32" borderId="73" xfId="52" applyNumberFormat="1" applyFont="1" applyFill="1" applyBorder="1" applyAlignment="1">
      <alignment horizontal="center" vertical="center" wrapText="1"/>
      <protection/>
    </xf>
    <xf numFmtId="4" fontId="4" fillId="32" borderId="30" xfId="52" applyNumberFormat="1" applyFont="1" applyFill="1" applyBorder="1" applyAlignment="1">
      <alignment horizontal="center" vertical="center" wrapText="1"/>
      <protection/>
    </xf>
    <xf numFmtId="4" fontId="4" fillId="32" borderId="46" xfId="52" applyNumberFormat="1" applyFont="1" applyFill="1" applyBorder="1" applyAlignment="1">
      <alignment horizontal="center" vertical="center" wrapText="1"/>
      <protection/>
    </xf>
    <xf numFmtId="4" fontId="4" fillId="32" borderId="74" xfId="52" applyNumberFormat="1" applyFont="1" applyFill="1" applyBorder="1" applyAlignment="1">
      <alignment horizontal="center" vertical="center" wrapText="1"/>
      <protection/>
    </xf>
    <xf numFmtId="4" fontId="4" fillId="32" borderId="51" xfId="52" applyNumberFormat="1" applyFont="1" applyFill="1" applyBorder="1" applyAlignment="1">
      <alignment horizontal="center" vertical="center" wrapText="1"/>
      <protection/>
    </xf>
    <xf numFmtId="4" fontId="4" fillId="32" borderId="75" xfId="52" applyNumberFormat="1" applyFont="1" applyFill="1" applyBorder="1" applyAlignment="1">
      <alignment horizontal="center" vertical="center" wrapText="1"/>
      <protection/>
    </xf>
    <xf numFmtId="4" fontId="8" fillId="32" borderId="76" xfId="52" applyNumberFormat="1" applyFont="1" applyFill="1" applyBorder="1" applyAlignment="1">
      <alignment horizontal="center" vertical="center" wrapText="1"/>
      <protection/>
    </xf>
    <xf numFmtId="4" fontId="8" fillId="32" borderId="27" xfId="52" applyNumberFormat="1" applyFont="1" applyFill="1" applyBorder="1" applyAlignment="1">
      <alignment horizontal="center" vertical="center" wrapText="1"/>
      <protection/>
    </xf>
    <xf numFmtId="4" fontId="8" fillId="32" borderId="77" xfId="52" applyNumberFormat="1" applyFont="1" applyFill="1" applyBorder="1" applyAlignment="1">
      <alignment horizontal="center" vertical="center" wrapText="1"/>
      <protection/>
    </xf>
    <xf numFmtId="4" fontId="7" fillId="32" borderId="28" xfId="52" applyNumberFormat="1" applyFont="1" applyFill="1" applyBorder="1" applyAlignment="1">
      <alignment horizontal="center" vertical="center" wrapText="1"/>
      <protection/>
    </xf>
    <xf numFmtId="4" fontId="7" fillId="32" borderId="78" xfId="52" applyNumberFormat="1" applyFont="1" applyFill="1" applyBorder="1" applyAlignment="1">
      <alignment horizontal="center" vertical="center" wrapText="1"/>
      <protection/>
    </xf>
    <xf numFmtId="4" fontId="7" fillId="32" borderId="34" xfId="52" applyNumberFormat="1" applyFont="1" applyFill="1" applyBorder="1" applyAlignment="1">
      <alignment horizontal="center" vertical="center" wrapText="1"/>
      <protection/>
    </xf>
    <xf numFmtId="4" fontId="7" fillId="32" borderId="66" xfId="52" applyNumberFormat="1" applyFont="1" applyFill="1" applyBorder="1" applyAlignment="1">
      <alignment horizontal="center" vertical="center" wrapText="1"/>
      <protection/>
    </xf>
    <xf numFmtId="4" fontId="8" fillId="32" borderId="79" xfId="52" applyNumberFormat="1" applyFont="1" applyFill="1" applyBorder="1" applyAlignment="1">
      <alignment horizontal="center" vertical="center" wrapText="1"/>
      <protection/>
    </xf>
    <xf numFmtId="4" fontId="8" fillId="32" borderId="26" xfId="52" applyNumberFormat="1" applyFont="1" applyFill="1" applyBorder="1" applyAlignment="1">
      <alignment horizontal="center" vertical="center" wrapText="1"/>
      <protection/>
    </xf>
    <xf numFmtId="4" fontId="8" fillId="32" borderId="80" xfId="52" applyNumberFormat="1" applyFont="1" applyFill="1" applyBorder="1" applyAlignment="1">
      <alignment horizontal="center" vertical="center" wrapText="1"/>
      <protection/>
    </xf>
    <xf numFmtId="4" fontId="1" fillId="32" borderId="13" xfId="52" applyNumberFormat="1" applyFont="1" applyFill="1" applyBorder="1" applyAlignment="1">
      <alignment horizontal="center" vertical="center" wrapText="1"/>
      <protection/>
    </xf>
    <xf numFmtId="4" fontId="7" fillId="32" borderId="15" xfId="52" applyNumberFormat="1" applyFont="1" applyFill="1" applyBorder="1" applyAlignment="1">
      <alignment horizontal="center" vertical="center" wrapText="1"/>
      <protection/>
    </xf>
    <xf numFmtId="4" fontId="7" fillId="32" borderId="80" xfId="52" applyNumberFormat="1" applyFont="1" applyFill="1" applyBorder="1" applyAlignment="1">
      <alignment horizontal="center" vertical="center" wrapText="1"/>
      <protection/>
    </xf>
    <xf numFmtId="4" fontId="1" fillId="32" borderId="33" xfId="52" applyNumberFormat="1" applyFont="1" applyFill="1" applyBorder="1" applyAlignment="1">
      <alignment horizontal="center" vertical="center" wrapText="1"/>
      <protection/>
    </xf>
    <xf numFmtId="4" fontId="7" fillId="32" borderId="42" xfId="52" applyNumberFormat="1" applyFont="1" applyFill="1" applyBorder="1" applyAlignment="1">
      <alignment horizontal="center" vertical="center" wrapText="1"/>
      <protection/>
    </xf>
    <xf numFmtId="4" fontId="7" fillId="32" borderId="45" xfId="52" applyNumberFormat="1" applyFont="1" applyFill="1" applyBorder="1">
      <alignment/>
      <protection/>
    </xf>
    <xf numFmtId="4" fontId="4" fillId="32" borderId="47" xfId="52" applyNumberFormat="1" applyFont="1" applyFill="1" applyBorder="1" applyAlignment="1">
      <alignment horizontal="center" vertical="center" wrapText="1"/>
      <protection/>
    </xf>
    <xf numFmtId="4" fontId="4" fillId="32" borderId="56" xfId="52" applyNumberFormat="1" applyFont="1" applyFill="1" applyBorder="1" applyAlignment="1">
      <alignment horizontal="center" vertical="center" wrapText="1"/>
      <protection/>
    </xf>
    <xf numFmtId="4" fontId="4" fillId="32" borderId="70" xfId="52" applyNumberFormat="1" applyFont="1" applyFill="1" applyBorder="1" applyAlignment="1">
      <alignment horizontal="center" vertical="center" wrapText="1"/>
      <protection/>
    </xf>
    <xf numFmtId="4" fontId="4" fillId="32" borderId="72" xfId="52" applyNumberFormat="1" applyFont="1" applyFill="1" applyBorder="1" applyAlignment="1">
      <alignment horizontal="center" vertical="center" wrapText="1"/>
      <protection/>
    </xf>
    <xf numFmtId="4" fontId="4" fillId="32" borderId="71" xfId="52" applyNumberFormat="1" applyFont="1" applyFill="1" applyBorder="1" applyAlignment="1">
      <alignment horizontal="center" vertical="center" wrapText="1"/>
      <protection/>
    </xf>
    <xf numFmtId="164" fontId="14" fillId="32" borderId="0" xfId="0" applyNumberFormat="1" applyFont="1" applyFill="1" applyAlignment="1">
      <alignment horizontal="right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udyt_2004061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8"/>
  <sheetViews>
    <sheetView tabSelected="1" view="pageBreakPreview" zoomScale="90" zoomScaleSheetLayoutView="90" zoomScalePageLayoutView="0" workbookViewId="0" topLeftCell="A1">
      <pane xSplit="2" topLeftCell="C1" activePane="topRight" state="frozen"/>
      <selection pane="topLeft" activeCell="A1" sqref="A1"/>
      <selection pane="topRight" activeCell="AB36" sqref="AB36"/>
    </sheetView>
  </sheetViews>
  <sheetFormatPr defaultColWidth="9.00390625" defaultRowHeight="12.75"/>
  <cols>
    <col min="1" max="1" width="4.375" style="1" customWidth="1"/>
    <col min="2" max="2" width="45.75390625" style="1" customWidth="1"/>
    <col min="3" max="8" width="14.375" style="1" customWidth="1"/>
    <col min="9" max="15" width="16.25390625" style="1" customWidth="1"/>
    <col min="16" max="16" width="14.75390625" style="1" customWidth="1"/>
    <col min="17" max="17" width="14.625" style="1" customWidth="1"/>
    <col min="18" max="18" width="15.125" style="1" customWidth="1"/>
    <col min="19" max="19" width="15.625" style="1" customWidth="1"/>
    <col min="20" max="20" width="15.375" style="1" customWidth="1"/>
    <col min="21" max="21" width="14.875" style="1" customWidth="1"/>
    <col min="22" max="22" width="13.25390625" style="1" customWidth="1"/>
    <col min="23" max="24" width="14.375" style="1" customWidth="1"/>
    <col min="25" max="25" width="16.00390625" style="1" customWidth="1"/>
    <col min="26" max="26" width="13.875" style="1" customWidth="1"/>
    <col min="27" max="27" width="9.125" style="1" customWidth="1"/>
    <col min="28" max="28" width="12.75390625" style="1" bestFit="1" customWidth="1"/>
    <col min="29" max="16384" width="9.125" style="1" customWidth="1"/>
  </cols>
  <sheetData>
    <row r="2" spans="3:24" ht="18">
      <c r="C2" s="66" t="s">
        <v>62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67"/>
      <c r="X2" s="3"/>
    </row>
    <row r="3" ht="13.5" thickBot="1">
      <c r="Y3" s="29" t="s">
        <v>23</v>
      </c>
    </row>
    <row r="4" spans="1:25" s="30" customFormat="1" ht="18" customHeight="1">
      <c r="A4" s="663" t="s">
        <v>1</v>
      </c>
      <c r="B4" s="666" t="s">
        <v>2</v>
      </c>
      <c r="C4" s="669" t="s">
        <v>63</v>
      </c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5"/>
      <c r="O4" s="333"/>
      <c r="P4" s="654" t="s">
        <v>64</v>
      </c>
      <c r="Q4" s="654"/>
      <c r="R4" s="654"/>
      <c r="S4" s="654"/>
      <c r="T4" s="654"/>
      <c r="U4" s="654"/>
      <c r="V4" s="654"/>
      <c r="W4" s="654"/>
      <c r="X4" s="654"/>
      <c r="Y4" s="655"/>
    </row>
    <row r="5" spans="1:25" s="30" customFormat="1" ht="18" customHeight="1">
      <c r="A5" s="664"/>
      <c r="B5" s="667"/>
      <c r="C5" s="659" t="s">
        <v>65</v>
      </c>
      <c r="D5" s="660"/>
      <c r="E5" s="660"/>
      <c r="F5" s="660"/>
      <c r="G5" s="660"/>
      <c r="H5" s="661"/>
      <c r="I5" s="659" t="s">
        <v>66</v>
      </c>
      <c r="J5" s="660"/>
      <c r="K5" s="660"/>
      <c r="L5" s="660"/>
      <c r="M5" s="660"/>
      <c r="N5" s="650" t="s">
        <v>67</v>
      </c>
      <c r="O5" s="656" t="s">
        <v>68</v>
      </c>
      <c r="P5" s="657"/>
      <c r="Q5" s="657"/>
      <c r="R5" s="657"/>
      <c r="S5" s="658"/>
      <c r="T5" s="659" t="s">
        <v>69</v>
      </c>
      <c r="U5" s="660"/>
      <c r="V5" s="660"/>
      <c r="W5" s="660"/>
      <c r="X5" s="661"/>
      <c r="Y5" s="347"/>
    </row>
    <row r="6" spans="1:25" s="30" customFormat="1" ht="39" thickBot="1">
      <c r="A6" s="665"/>
      <c r="B6" s="668"/>
      <c r="C6" s="346" t="s">
        <v>70</v>
      </c>
      <c r="D6" s="348" t="s">
        <v>71</v>
      </c>
      <c r="E6" s="348" t="s">
        <v>72</v>
      </c>
      <c r="F6" s="348" t="s">
        <v>73</v>
      </c>
      <c r="G6" s="348" t="s">
        <v>74</v>
      </c>
      <c r="H6" s="349" t="s">
        <v>75</v>
      </c>
      <c r="I6" s="350" t="s">
        <v>76</v>
      </c>
      <c r="J6" s="33" t="s">
        <v>77</v>
      </c>
      <c r="K6" s="33" t="s">
        <v>78</v>
      </c>
      <c r="L6" s="31" t="s">
        <v>79</v>
      </c>
      <c r="M6" s="334" t="s">
        <v>80</v>
      </c>
      <c r="N6" s="651"/>
      <c r="O6" s="351" t="s">
        <v>81</v>
      </c>
      <c r="P6" s="33" t="s">
        <v>24</v>
      </c>
      <c r="Q6" s="31" t="s">
        <v>82</v>
      </c>
      <c r="R6" s="31" t="s">
        <v>25</v>
      </c>
      <c r="S6" s="32" t="s">
        <v>83</v>
      </c>
      <c r="T6" s="335" t="s">
        <v>84</v>
      </c>
      <c r="U6" s="31" t="s">
        <v>26</v>
      </c>
      <c r="V6" s="31" t="s">
        <v>36</v>
      </c>
      <c r="W6" s="31" t="s">
        <v>30</v>
      </c>
      <c r="X6" s="32" t="s">
        <v>27</v>
      </c>
      <c r="Y6" s="351" t="s">
        <v>85</v>
      </c>
    </row>
    <row r="7" spans="1:26" s="155" customFormat="1" ht="13.5" customHeight="1">
      <c r="A7" s="156">
        <v>1</v>
      </c>
      <c r="B7" s="352" t="s">
        <v>44</v>
      </c>
      <c r="C7" s="353">
        <f aca="true" t="shared" si="0" ref="C7:C45">SUM(D7:H7)</f>
        <v>20217053.370000005</v>
      </c>
      <c r="D7" s="158">
        <f>D8+D9+D10+D11-D12</f>
        <v>105566.8</v>
      </c>
      <c r="E7" s="158">
        <f>E8+E9+E10+E11-E12</f>
        <v>9253548.870000001</v>
      </c>
      <c r="F7" s="158">
        <f>F8+F9+F10+F11-F12</f>
        <v>326942.34</v>
      </c>
      <c r="G7" s="158">
        <f>G8+G9+G10+G11-G12</f>
        <v>10529059.76</v>
      </c>
      <c r="H7" s="158">
        <f>H8+H9+H10+H11-H12</f>
        <v>1935.6</v>
      </c>
      <c r="I7" s="354">
        <f aca="true" t="shared" si="1" ref="I7:I45">SUM(J7:M7)</f>
        <v>17559312.74</v>
      </c>
      <c r="J7" s="355">
        <f>J8+J9+J10+J11-J12</f>
        <v>78125.53</v>
      </c>
      <c r="K7" s="355">
        <f>K8+K9+K10+K11-K12</f>
        <v>3484760.46</v>
      </c>
      <c r="L7" s="355">
        <f>L8+L9+L10+L11-L12</f>
        <v>13961086.86</v>
      </c>
      <c r="M7" s="356">
        <f>M8+M9+M10+M11-M12</f>
        <v>35339.89</v>
      </c>
      <c r="N7" s="353">
        <f aca="true" t="shared" si="2" ref="N7:N45">C7+I7</f>
        <v>37776366.11</v>
      </c>
      <c r="O7" s="353">
        <f aca="true" t="shared" si="3" ref="O7:O12">SUM(P7:S7)</f>
        <v>20098843</v>
      </c>
      <c r="P7" s="355">
        <f aca="true" t="shared" si="4" ref="P7:X7">SUM(P8:P11)-P12</f>
        <v>15760174.55</v>
      </c>
      <c r="Q7" s="159">
        <f t="shared" si="4"/>
        <v>3634534.93</v>
      </c>
      <c r="R7" s="159">
        <f t="shared" si="4"/>
        <v>-395577.75</v>
      </c>
      <c r="S7" s="157">
        <f t="shared" si="4"/>
        <v>1099711.27</v>
      </c>
      <c r="T7" s="357">
        <f aca="true" t="shared" si="5" ref="T7:T45">SUM(U7:X7)</f>
        <v>17677523.11</v>
      </c>
      <c r="U7" s="159">
        <f t="shared" si="4"/>
        <v>0</v>
      </c>
      <c r="V7" s="159">
        <f t="shared" si="4"/>
        <v>858269.05</v>
      </c>
      <c r="W7" s="159">
        <f t="shared" si="4"/>
        <v>13032852.44</v>
      </c>
      <c r="X7" s="159">
        <f t="shared" si="4"/>
        <v>3786401.62</v>
      </c>
      <c r="Y7" s="354">
        <f aca="true" t="shared" si="6" ref="Y7:Y45">O7+T7</f>
        <v>37776366.11</v>
      </c>
      <c r="Z7" s="332"/>
    </row>
    <row r="8" spans="1:28" ht="15">
      <c r="A8" s="160"/>
      <c r="B8" s="268" t="s">
        <v>17</v>
      </c>
      <c r="C8" s="358">
        <f t="shared" si="0"/>
        <v>12551941.83</v>
      </c>
      <c r="D8" s="359">
        <v>105566.8</v>
      </c>
      <c r="E8" s="359">
        <v>1588437.33</v>
      </c>
      <c r="F8" s="359">
        <v>326942.34</v>
      </c>
      <c r="G8" s="359">
        <v>10529059.76</v>
      </c>
      <c r="H8" s="336">
        <v>1935.6</v>
      </c>
      <c r="I8" s="358">
        <f t="shared" si="1"/>
        <v>17108687.34</v>
      </c>
      <c r="J8" s="360">
        <v>0</v>
      </c>
      <c r="K8" s="361">
        <v>3263696.11</v>
      </c>
      <c r="L8" s="361">
        <v>13822319.54</v>
      </c>
      <c r="M8" s="362">
        <v>22671.69</v>
      </c>
      <c r="N8" s="358">
        <f t="shared" si="2"/>
        <v>29660629.17</v>
      </c>
      <c r="O8" s="358">
        <f t="shared" si="3"/>
        <v>13418124.22</v>
      </c>
      <c r="P8" s="337">
        <v>9585749.73</v>
      </c>
      <c r="Q8" s="140">
        <v>3364076.62</v>
      </c>
      <c r="R8" s="363">
        <v>0</v>
      </c>
      <c r="S8" s="364">
        <v>468297.87</v>
      </c>
      <c r="T8" s="360">
        <f t="shared" si="5"/>
        <v>16242504.95</v>
      </c>
      <c r="U8" s="140">
        <v>0</v>
      </c>
      <c r="V8" s="140">
        <v>858269.05</v>
      </c>
      <c r="W8" s="140">
        <v>12427150.04</v>
      </c>
      <c r="X8" s="336">
        <v>2957085.86</v>
      </c>
      <c r="Y8" s="358">
        <f t="shared" si="6"/>
        <v>29660629.17</v>
      </c>
      <c r="Z8" s="332"/>
      <c r="AB8" s="155"/>
    </row>
    <row r="9" spans="1:28" ht="15">
      <c r="A9" s="160"/>
      <c r="B9" s="365" t="s">
        <v>28</v>
      </c>
      <c r="C9" s="358">
        <f t="shared" si="0"/>
        <v>902900.35</v>
      </c>
      <c r="D9" s="366">
        <v>0</v>
      </c>
      <c r="E9" s="366">
        <v>902900.35</v>
      </c>
      <c r="F9" s="366">
        <v>0</v>
      </c>
      <c r="G9" s="366">
        <v>0</v>
      </c>
      <c r="H9" s="161">
        <v>0</v>
      </c>
      <c r="I9" s="358">
        <f t="shared" si="1"/>
        <v>216113.31000000003</v>
      </c>
      <c r="J9" s="61">
        <v>77625.53</v>
      </c>
      <c r="K9" s="62">
        <v>129469.67</v>
      </c>
      <c r="L9" s="62">
        <v>4289.67</v>
      </c>
      <c r="M9" s="367">
        <v>4728.44</v>
      </c>
      <c r="N9" s="358">
        <f t="shared" si="2"/>
        <v>1119013.66</v>
      </c>
      <c r="O9" s="358">
        <f t="shared" si="3"/>
        <v>-173168.26999999996</v>
      </c>
      <c r="P9" s="40">
        <v>103047.8</v>
      </c>
      <c r="Q9" s="62">
        <v>227668.66</v>
      </c>
      <c r="R9" s="136">
        <v>-395577.75</v>
      </c>
      <c r="S9" s="368">
        <v>-108306.98</v>
      </c>
      <c r="T9" s="360">
        <f t="shared" si="5"/>
        <v>1292181.93</v>
      </c>
      <c r="U9" s="37">
        <v>0</v>
      </c>
      <c r="V9" s="37">
        <v>0</v>
      </c>
      <c r="W9" s="62">
        <v>462866.17</v>
      </c>
      <c r="X9" s="161">
        <v>829315.76</v>
      </c>
      <c r="Y9" s="358">
        <f t="shared" si="6"/>
        <v>1119013.66</v>
      </c>
      <c r="Z9" s="332"/>
      <c r="AB9" s="155"/>
    </row>
    <row r="10" spans="1:28" ht="15">
      <c r="A10" s="160"/>
      <c r="B10" s="369" t="s">
        <v>21</v>
      </c>
      <c r="C10" s="358">
        <f t="shared" si="0"/>
        <v>366835.95</v>
      </c>
      <c r="D10" s="40">
        <v>0</v>
      </c>
      <c r="E10" s="40">
        <v>366835.95</v>
      </c>
      <c r="F10" s="40">
        <v>0</v>
      </c>
      <c r="G10" s="40">
        <v>0</v>
      </c>
      <c r="H10" s="370">
        <v>0</v>
      </c>
      <c r="I10" s="358">
        <f t="shared" si="1"/>
        <v>535416.06</v>
      </c>
      <c r="J10" s="40">
        <v>500</v>
      </c>
      <c r="K10" s="40">
        <v>453071.45</v>
      </c>
      <c r="L10" s="40">
        <v>73904.85</v>
      </c>
      <c r="M10" s="371">
        <v>7939.76</v>
      </c>
      <c r="N10" s="358">
        <f t="shared" si="2"/>
        <v>902252.01</v>
      </c>
      <c r="O10" s="358">
        <f t="shared" si="3"/>
        <v>394418.36000000004</v>
      </c>
      <c r="P10" s="40">
        <v>0</v>
      </c>
      <c r="Q10" s="37">
        <v>42789.65</v>
      </c>
      <c r="R10" s="37">
        <v>0</v>
      </c>
      <c r="S10" s="178">
        <v>351628.71</v>
      </c>
      <c r="T10" s="360">
        <f t="shared" si="5"/>
        <v>507833.65</v>
      </c>
      <c r="U10" s="37">
        <v>0</v>
      </c>
      <c r="V10" s="37">
        <v>0</v>
      </c>
      <c r="W10" s="37">
        <v>507833.65</v>
      </c>
      <c r="X10" s="178">
        <v>0</v>
      </c>
      <c r="Y10" s="358">
        <f t="shared" si="6"/>
        <v>902252.01</v>
      </c>
      <c r="Z10" s="332"/>
      <c r="AA10" s="15"/>
      <c r="AB10" s="155"/>
    </row>
    <row r="11" spans="1:28" ht="12.75" customHeight="1">
      <c r="A11" s="68"/>
      <c r="B11" s="338" t="s">
        <v>22</v>
      </c>
      <c r="C11" s="372">
        <f t="shared" si="0"/>
        <v>6395375.24</v>
      </c>
      <c r="D11" s="38">
        <v>0</v>
      </c>
      <c r="E11" s="37">
        <v>6395375.24</v>
      </c>
      <c r="F11" s="37">
        <v>0</v>
      </c>
      <c r="G11" s="37">
        <v>0</v>
      </c>
      <c r="H11" s="178">
        <v>0</v>
      </c>
      <c r="I11" s="373">
        <f t="shared" si="1"/>
        <v>65696.5</v>
      </c>
      <c r="J11" s="374">
        <v>0</v>
      </c>
      <c r="K11" s="374">
        <v>5123.7</v>
      </c>
      <c r="L11" s="374">
        <v>60572.8</v>
      </c>
      <c r="M11" s="375">
        <v>0</v>
      </c>
      <c r="N11" s="358">
        <f t="shared" si="2"/>
        <v>6461071.74</v>
      </c>
      <c r="O11" s="358">
        <f t="shared" si="3"/>
        <v>6459468.6899999995</v>
      </c>
      <c r="P11" s="63">
        <v>6071377.02</v>
      </c>
      <c r="Q11" s="39">
        <v>0</v>
      </c>
      <c r="R11" s="39">
        <v>0</v>
      </c>
      <c r="S11" s="178">
        <v>388091.67</v>
      </c>
      <c r="T11" s="360">
        <f t="shared" si="5"/>
        <v>1603.05</v>
      </c>
      <c r="U11" s="37">
        <v>0</v>
      </c>
      <c r="V11" s="37">
        <v>0</v>
      </c>
      <c r="W11" s="37">
        <v>1603.05</v>
      </c>
      <c r="X11" s="178">
        <v>0</v>
      </c>
      <c r="Y11" s="358">
        <f t="shared" si="6"/>
        <v>6461071.739999999</v>
      </c>
      <c r="Z11" s="332"/>
      <c r="AB11" s="155"/>
    </row>
    <row r="12" spans="1:28" ht="12.75" customHeight="1">
      <c r="A12" s="68"/>
      <c r="B12" s="338" t="s">
        <v>48</v>
      </c>
      <c r="C12" s="358">
        <f t="shared" si="0"/>
        <v>0</v>
      </c>
      <c r="D12" s="61"/>
      <c r="E12" s="61"/>
      <c r="F12" s="61"/>
      <c r="G12" s="61"/>
      <c r="H12" s="336"/>
      <c r="I12" s="358">
        <f t="shared" si="1"/>
        <v>366600.47</v>
      </c>
      <c r="J12" s="38"/>
      <c r="K12" s="37">
        <v>366600.47</v>
      </c>
      <c r="L12" s="37"/>
      <c r="M12" s="376"/>
      <c r="N12" s="358">
        <f t="shared" si="2"/>
        <v>366600.47</v>
      </c>
      <c r="O12" s="358">
        <f t="shared" si="3"/>
        <v>0</v>
      </c>
      <c r="P12" s="40"/>
      <c r="Q12" s="59"/>
      <c r="R12" s="39"/>
      <c r="S12" s="178"/>
      <c r="T12" s="360">
        <f t="shared" si="5"/>
        <v>366600.47</v>
      </c>
      <c r="U12" s="37"/>
      <c r="V12" s="137"/>
      <c r="W12" s="137">
        <v>366600.47</v>
      </c>
      <c r="X12" s="371"/>
      <c r="Y12" s="358">
        <f t="shared" si="6"/>
        <v>366600.47</v>
      </c>
      <c r="Z12" s="332"/>
      <c r="AB12" s="155"/>
    </row>
    <row r="13" spans="1:28" ht="15">
      <c r="A13" s="164">
        <v>2</v>
      </c>
      <c r="B13" s="377" t="s">
        <v>39</v>
      </c>
      <c r="C13" s="378">
        <f t="shared" si="0"/>
        <v>890999.72</v>
      </c>
      <c r="D13" s="379">
        <v>0</v>
      </c>
      <c r="E13" s="380">
        <v>890999.72</v>
      </c>
      <c r="F13" s="380">
        <v>0</v>
      </c>
      <c r="G13" s="380">
        <v>0</v>
      </c>
      <c r="H13" s="381">
        <v>0</v>
      </c>
      <c r="I13" s="382">
        <f t="shared" si="1"/>
        <v>1217545.0300000003</v>
      </c>
      <c r="J13" s="168">
        <v>0</v>
      </c>
      <c r="K13" s="383">
        <v>69219.84</v>
      </c>
      <c r="L13" s="383">
        <v>1131881.36</v>
      </c>
      <c r="M13" s="384">
        <v>16443.83</v>
      </c>
      <c r="N13" s="378">
        <f t="shared" si="2"/>
        <v>2108544.75</v>
      </c>
      <c r="O13" s="385">
        <f>P13+Q13+R13+S13</f>
        <v>1315550.73</v>
      </c>
      <c r="P13" s="168">
        <v>1053362.92</v>
      </c>
      <c r="Q13" s="167">
        <v>172692.39</v>
      </c>
      <c r="R13" s="167">
        <v>0</v>
      </c>
      <c r="S13" s="166">
        <v>89495.42</v>
      </c>
      <c r="T13" s="386">
        <f t="shared" si="5"/>
        <v>792994.02</v>
      </c>
      <c r="U13" s="167">
        <v>0</v>
      </c>
      <c r="V13" s="167">
        <v>0</v>
      </c>
      <c r="W13" s="168">
        <v>159154.31</v>
      </c>
      <c r="X13" s="382">
        <v>633839.71</v>
      </c>
      <c r="Y13" s="382">
        <f t="shared" si="6"/>
        <v>2108544.75</v>
      </c>
      <c r="Z13" s="332"/>
      <c r="AB13" s="155"/>
    </row>
    <row r="14" spans="1:28" ht="15">
      <c r="A14" s="169">
        <v>3</v>
      </c>
      <c r="B14" s="387" t="s">
        <v>41</v>
      </c>
      <c r="C14" s="388">
        <f t="shared" si="0"/>
        <v>4557102.02</v>
      </c>
      <c r="D14" s="389">
        <v>0</v>
      </c>
      <c r="E14" s="73">
        <v>4557102.02</v>
      </c>
      <c r="F14" s="73">
        <v>0</v>
      </c>
      <c r="G14" s="73">
        <v>0</v>
      </c>
      <c r="H14" s="390">
        <v>0</v>
      </c>
      <c r="I14" s="391">
        <f t="shared" si="1"/>
        <v>2657053.83</v>
      </c>
      <c r="J14" s="392">
        <v>0</v>
      </c>
      <c r="K14" s="393">
        <v>292393.86</v>
      </c>
      <c r="L14" s="393">
        <v>2364659.97</v>
      </c>
      <c r="M14" s="394">
        <v>0</v>
      </c>
      <c r="N14" s="395">
        <f t="shared" si="2"/>
        <v>7214155.85</v>
      </c>
      <c r="O14" s="395">
        <f aca="true" t="shared" si="7" ref="O14:O45">SUM(P14:S14)</f>
        <v>4466816.01</v>
      </c>
      <c r="P14" s="172">
        <v>3311871.06</v>
      </c>
      <c r="Q14" s="171">
        <v>1061070.37</v>
      </c>
      <c r="R14" s="74">
        <v>0</v>
      </c>
      <c r="S14" s="173">
        <v>93874.58</v>
      </c>
      <c r="T14" s="396">
        <f t="shared" si="5"/>
        <v>2747339.84</v>
      </c>
      <c r="U14" s="171">
        <v>0</v>
      </c>
      <c r="V14" s="171">
        <v>91230.86</v>
      </c>
      <c r="W14" s="172">
        <v>399187.15</v>
      </c>
      <c r="X14" s="397">
        <v>2256921.83</v>
      </c>
      <c r="Y14" s="397">
        <f t="shared" si="6"/>
        <v>7214155.85</v>
      </c>
      <c r="Z14" s="332"/>
      <c r="AB14" s="155"/>
    </row>
    <row r="15" spans="1:28" ht="15">
      <c r="A15" s="174">
        <v>4</v>
      </c>
      <c r="B15" s="229" t="s">
        <v>40</v>
      </c>
      <c r="C15" s="398">
        <f t="shared" si="0"/>
        <v>8702131.219999999</v>
      </c>
      <c r="D15" s="75">
        <f>SUM(D16:D19)-D21</f>
        <v>9635.93</v>
      </c>
      <c r="E15" s="76">
        <f>SUM(E16:E19)-E21</f>
        <v>8642495.29</v>
      </c>
      <c r="F15" s="76">
        <f>SUM(F16:F19)-F21</f>
        <v>0</v>
      </c>
      <c r="G15" s="76">
        <f>SUM(G16:G19)-G21</f>
        <v>50000</v>
      </c>
      <c r="H15" s="399">
        <f>SUM(H16:H19)-H21</f>
        <v>0</v>
      </c>
      <c r="I15" s="400">
        <f t="shared" si="1"/>
        <v>4751723.93</v>
      </c>
      <c r="J15" s="401">
        <f>J16+J17+J18+J19+J20-J21</f>
        <v>4771.52</v>
      </c>
      <c r="K15" s="401">
        <f>K16+K17+K18+K19+K20-K21</f>
        <v>476890.67000000004</v>
      </c>
      <c r="L15" s="401">
        <f>L16+L17+L18+L19+L20-L21</f>
        <v>4160162.98</v>
      </c>
      <c r="M15" s="401">
        <f>M16+M17+M18+M19+M20-M21</f>
        <v>109898.76</v>
      </c>
      <c r="N15" s="402">
        <f t="shared" si="2"/>
        <v>13453855.149999999</v>
      </c>
      <c r="O15" s="403">
        <f t="shared" si="7"/>
        <v>5693374.069999999</v>
      </c>
      <c r="P15" s="404">
        <f>SUM(P16:P20)-P21</f>
        <v>6189402.819999999</v>
      </c>
      <c r="Q15" s="404">
        <f>SUM(Q16:Q20)-Q21</f>
        <v>0</v>
      </c>
      <c r="R15" s="404">
        <f>SUM(R16:R20)-R21</f>
        <v>0</v>
      </c>
      <c r="S15" s="404">
        <f>SUM(S16:S20)-S21</f>
        <v>-496028.75000000006</v>
      </c>
      <c r="T15" s="75">
        <f t="shared" si="5"/>
        <v>7760481.08</v>
      </c>
      <c r="U15" s="76">
        <f>SUM(U16:U20)-U21</f>
        <v>49600</v>
      </c>
      <c r="V15" s="76">
        <f>SUM(V16:V20)-V21</f>
        <v>1849065.8599999999</v>
      </c>
      <c r="W15" s="76">
        <f>SUM(W16:W20)-W21</f>
        <v>929709.2699999999</v>
      </c>
      <c r="X15" s="76">
        <f>SUM(X16:X20)-X21</f>
        <v>4932105.95</v>
      </c>
      <c r="Y15" s="405">
        <f t="shared" si="6"/>
        <v>13453855.149999999</v>
      </c>
      <c r="Z15" s="332"/>
      <c r="AB15" s="155"/>
    </row>
    <row r="16" spans="1:28" ht="15">
      <c r="A16" s="176"/>
      <c r="B16" s="406" t="s">
        <v>37</v>
      </c>
      <c r="C16" s="407">
        <f t="shared" si="0"/>
        <v>2797937.3000000003</v>
      </c>
      <c r="D16" s="59">
        <v>9635.93</v>
      </c>
      <c r="E16" s="59">
        <v>2738301.37</v>
      </c>
      <c r="F16" s="59">
        <v>0</v>
      </c>
      <c r="G16" s="59">
        <v>50000</v>
      </c>
      <c r="H16" s="408">
        <v>0</v>
      </c>
      <c r="I16" s="409">
        <f t="shared" si="1"/>
        <v>4178042.43</v>
      </c>
      <c r="J16" s="61">
        <v>0</v>
      </c>
      <c r="K16" s="62">
        <v>714082.29</v>
      </c>
      <c r="L16" s="62">
        <v>3398904.25</v>
      </c>
      <c r="M16" s="367">
        <v>65055.89</v>
      </c>
      <c r="N16" s="410">
        <f t="shared" si="2"/>
        <v>6975979.73</v>
      </c>
      <c r="O16" s="358">
        <f t="shared" si="7"/>
        <v>2456233.72</v>
      </c>
      <c r="P16" s="40">
        <v>3351081.81</v>
      </c>
      <c r="Q16" s="59">
        <v>0</v>
      </c>
      <c r="R16" s="59">
        <v>0</v>
      </c>
      <c r="S16" s="411">
        <v>-894848.09</v>
      </c>
      <c r="T16" s="412">
        <f t="shared" si="5"/>
        <v>4519746.01</v>
      </c>
      <c r="U16" s="60">
        <v>49600</v>
      </c>
      <c r="V16" s="60">
        <v>29090.98</v>
      </c>
      <c r="W16" s="40">
        <v>358520.77</v>
      </c>
      <c r="X16" s="371">
        <v>4082534.26</v>
      </c>
      <c r="Y16" s="413">
        <f t="shared" si="6"/>
        <v>6975979.73</v>
      </c>
      <c r="Z16" s="332"/>
      <c r="AB16" s="155"/>
    </row>
    <row r="17" spans="1:28" ht="15">
      <c r="A17" s="176"/>
      <c r="B17" s="369" t="s">
        <v>18</v>
      </c>
      <c r="C17" s="407">
        <f t="shared" si="0"/>
        <v>146554.4</v>
      </c>
      <c r="D17" s="59">
        <v>0</v>
      </c>
      <c r="E17" s="59">
        <v>146554.4</v>
      </c>
      <c r="F17" s="59">
        <v>0</v>
      </c>
      <c r="G17" s="59">
        <v>0</v>
      </c>
      <c r="H17" s="408">
        <v>0</v>
      </c>
      <c r="I17" s="409">
        <f t="shared" si="1"/>
        <v>394353.12</v>
      </c>
      <c r="J17" s="61">
        <v>4771.52</v>
      </c>
      <c r="K17" s="62">
        <v>47479.66</v>
      </c>
      <c r="L17" s="62">
        <v>302072.1</v>
      </c>
      <c r="M17" s="367">
        <v>40029.84</v>
      </c>
      <c r="N17" s="410">
        <f t="shared" si="2"/>
        <v>540907.52</v>
      </c>
      <c r="O17" s="358">
        <f t="shared" si="7"/>
        <v>208270.11</v>
      </c>
      <c r="P17" s="40">
        <v>53995.15</v>
      </c>
      <c r="Q17" s="59">
        <v>0</v>
      </c>
      <c r="R17" s="59">
        <v>0</v>
      </c>
      <c r="S17" s="411">
        <v>154274.96</v>
      </c>
      <c r="T17" s="412">
        <f t="shared" si="5"/>
        <v>332637.41000000003</v>
      </c>
      <c r="U17" s="60">
        <v>0</v>
      </c>
      <c r="V17" s="60">
        <v>151851.9</v>
      </c>
      <c r="W17" s="40">
        <v>151728.98</v>
      </c>
      <c r="X17" s="414">
        <v>29056.53</v>
      </c>
      <c r="Y17" s="413">
        <f t="shared" si="6"/>
        <v>540907.52</v>
      </c>
      <c r="Z17" s="332"/>
      <c r="AB17" s="155"/>
    </row>
    <row r="18" spans="1:28" ht="15">
      <c r="A18" s="176"/>
      <c r="B18" s="415" t="s">
        <v>19</v>
      </c>
      <c r="C18" s="407">
        <f t="shared" si="0"/>
        <v>5122875.1</v>
      </c>
      <c r="D18" s="40">
        <v>0</v>
      </c>
      <c r="E18" s="40">
        <v>5122875.1</v>
      </c>
      <c r="F18" s="40">
        <v>0</v>
      </c>
      <c r="G18" s="40">
        <v>0</v>
      </c>
      <c r="H18" s="178">
        <v>0</v>
      </c>
      <c r="I18" s="409">
        <f t="shared" si="1"/>
        <v>202651.58000000002</v>
      </c>
      <c r="J18" s="61">
        <v>0</v>
      </c>
      <c r="K18" s="62">
        <v>39793.85</v>
      </c>
      <c r="L18" s="62">
        <v>162857.73</v>
      </c>
      <c r="M18" s="367">
        <v>0</v>
      </c>
      <c r="N18" s="410">
        <f t="shared" si="2"/>
        <v>5325526.68</v>
      </c>
      <c r="O18" s="358">
        <f t="shared" si="7"/>
        <v>2159978.87</v>
      </c>
      <c r="P18" s="40">
        <v>1989711.56</v>
      </c>
      <c r="Q18" s="59">
        <v>0</v>
      </c>
      <c r="R18" s="59">
        <v>0</v>
      </c>
      <c r="S18" s="411">
        <v>170267.31</v>
      </c>
      <c r="T18" s="412">
        <f t="shared" si="5"/>
        <v>3165547.8099999996</v>
      </c>
      <c r="U18" s="60">
        <v>0</v>
      </c>
      <c r="V18" s="60">
        <v>1668122.98</v>
      </c>
      <c r="W18" s="40">
        <v>702760.11</v>
      </c>
      <c r="X18" s="414">
        <v>794664.72</v>
      </c>
      <c r="Y18" s="413">
        <f t="shared" si="6"/>
        <v>5325526.68</v>
      </c>
      <c r="Z18" s="332"/>
      <c r="AB18" s="155"/>
    </row>
    <row r="19" spans="1:28" ht="15">
      <c r="A19" s="176"/>
      <c r="B19" s="415" t="s">
        <v>31</v>
      </c>
      <c r="C19" s="407">
        <f t="shared" si="0"/>
        <v>634764.42</v>
      </c>
      <c r="D19" s="40">
        <v>0</v>
      </c>
      <c r="E19" s="40">
        <v>634764.42</v>
      </c>
      <c r="F19" s="40">
        <v>0</v>
      </c>
      <c r="G19" s="40">
        <v>0</v>
      </c>
      <c r="H19" s="178">
        <v>0</v>
      </c>
      <c r="I19" s="409">
        <f t="shared" si="1"/>
        <v>283940.69</v>
      </c>
      <c r="J19" s="61">
        <v>0</v>
      </c>
      <c r="K19" s="62">
        <v>18347.95</v>
      </c>
      <c r="L19" s="62">
        <v>262540.47</v>
      </c>
      <c r="M19" s="367">
        <v>3052.27</v>
      </c>
      <c r="N19" s="410">
        <f t="shared" si="2"/>
        <v>918705.1100000001</v>
      </c>
      <c r="O19" s="358">
        <f t="shared" si="7"/>
        <v>890503.31</v>
      </c>
      <c r="P19" s="40">
        <v>794614.3</v>
      </c>
      <c r="Q19" s="59">
        <v>0</v>
      </c>
      <c r="R19" s="37">
        <v>0</v>
      </c>
      <c r="S19" s="411">
        <v>95889.01</v>
      </c>
      <c r="T19" s="412">
        <f t="shared" si="5"/>
        <v>28201.8</v>
      </c>
      <c r="U19" s="60">
        <v>0</v>
      </c>
      <c r="V19" s="60">
        <v>0</v>
      </c>
      <c r="W19" s="40">
        <v>2351.36</v>
      </c>
      <c r="X19" s="371">
        <v>25850.44</v>
      </c>
      <c r="Y19" s="413">
        <f t="shared" si="6"/>
        <v>918705.1100000001</v>
      </c>
      <c r="Z19" s="332"/>
      <c r="AB19" s="155"/>
    </row>
    <row r="20" spans="1:28" ht="15">
      <c r="A20" s="176"/>
      <c r="B20" s="416" t="s">
        <v>86</v>
      </c>
      <c r="C20" s="407">
        <f t="shared" si="0"/>
        <v>0</v>
      </c>
      <c r="D20" s="40">
        <v>0</v>
      </c>
      <c r="E20" s="40">
        <v>0</v>
      </c>
      <c r="F20" s="40">
        <v>0</v>
      </c>
      <c r="G20" s="40">
        <v>0</v>
      </c>
      <c r="H20" s="178">
        <v>0</v>
      </c>
      <c r="I20" s="409">
        <f t="shared" si="1"/>
        <v>82445.99999999999</v>
      </c>
      <c r="J20" s="61">
        <v>0</v>
      </c>
      <c r="K20" s="62">
        <v>46896.81</v>
      </c>
      <c r="L20" s="62">
        <v>33788.43</v>
      </c>
      <c r="M20" s="367">
        <v>1760.76</v>
      </c>
      <c r="N20" s="410">
        <f t="shared" si="2"/>
        <v>82445.99999999999</v>
      </c>
      <c r="O20" s="358">
        <f t="shared" si="7"/>
        <v>-21611.94</v>
      </c>
      <c r="P20" s="40">
        <v>0</v>
      </c>
      <c r="Q20" s="59">
        <v>0</v>
      </c>
      <c r="R20" s="59">
        <v>0</v>
      </c>
      <c r="S20" s="411">
        <v>-21611.94</v>
      </c>
      <c r="T20" s="412">
        <f t="shared" si="5"/>
        <v>104057.94</v>
      </c>
      <c r="U20" s="60">
        <v>0</v>
      </c>
      <c r="V20" s="60">
        <v>0</v>
      </c>
      <c r="W20" s="40">
        <v>104057.94</v>
      </c>
      <c r="X20" s="371"/>
      <c r="Y20" s="413">
        <f t="shared" si="6"/>
        <v>82446</v>
      </c>
      <c r="Z20" s="332"/>
      <c r="AB20" s="155"/>
    </row>
    <row r="21" spans="1:28" ht="15">
      <c r="A21" s="176"/>
      <c r="B21" s="268" t="s">
        <v>48</v>
      </c>
      <c r="C21" s="407">
        <f t="shared" si="0"/>
        <v>0</v>
      </c>
      <c r="D21" s="40"/>
      <c r="E21" s="40"/>
      <c r="F21" s="40"/>
      <c r="G21" s="40"/>
      <c r="H21" s="72"/>
      <c r="I21" s="409">
        <f t="shared" si="1"/>
        <v>389709.89</v>
      </c>
      <c r="J21" s="61"/>
      <c r="K21" s="140">
        <v>389709.89</v>
      </c>
      <c r="L21" s="140"/>
      <c r="M21" s="417"/>
      <c r="N21" s="410">
        <f t="shared" si="2"/>
        <v>389709.89</v>
      </c>
      <c r="O21" s="358">
        <f t="shared" si="7"/>
        <v>0</v>
      </c>
      <c r="P21" s="418"/>
      <c r="Q21" s="59"/>
      <c r="R21" s="37"/>
      <c r="S21" s="411"/>
      <c r="T21" s="412">
        <f t="shared" si="5"/>
        <v>389709.89</v>
      </c>
      <c r="U21" s="37"/>
      <c r="V21" s="37"/>
      <c r="W21" s="64">
        <v>389709.89</v>
      </c>
      <c r="X21" s="371"/>
      <c r="Y21" s="413">
        <f t="shared" si="6"/>
        <v>389709.89</v>
      </c>
      <c r="Z21" s="332"/>
      <c r="AB21" s="155"/>
    </row>
    <row r="22" spans="1:28" ht="15">
      <c r="A22" s="180">
        <v>5</v>
      </c>
      <c r="B22" s="419" t="s">
        <v>42</v>
      </c>
      <c r="C22" s="420">
        <f t="shared" si="0"/>
        <v>3255915.46</v>
      </c>
      <c r="D22" s="182">
        <v>189833.33</v>
      </c>
      <c r="E22" s="182">
        <v>3066082.13</v>
      </c>
      <c r="F22" s="182">
        <v>0</v>
      </c>
      <c r="G22" s="182">
        <v>0</v>
      </c>
      <c r="H22" s="421">
        <v>0</v>
      </c>
      <c r="I22" s="422">
        <f t="shared" si="1"/>
        <v>1838788.35</v>
      </c>
      <c r="J22" s="423">
        <v>0</v>
      </c>
      <c r="K22" s="424">
        <v>106253.06</v>
      </c>
      <c r="L22" s="424">
        <v>1725270.29</v>
      </c>
      <c r="M22" s="425">
        <v>7265</v>
      </c>
      <c r="N22" s="426">
        <f t="shared" si="2"/>
        <v>5094703.8100000005</v>
      </c>
      <c r="O22" s="426">
        <f t="shared" si="7"/>
        <v>1668976.2</v>
      </c>
      <c r="P22" s="184">
        <v>1033841.95</v>
      </c>
      <c r="Q22" s="183">
        <v>233503.2</v>
      </c>
      <c r="R22" s="183">
        <v>0</v>
      </c>
      <c r="S22" s="185">
        <v>401631.05</v>
      </c>
      <c r="T22" s="427">
        <f t="shared" si="5"/>
        <v>3425727.61</v>
      </c>
      <c r="U22" s="183">
        <v>0</v>
      </c>
      <c r="V22" s="77">
        <v>814370.5</v>
      </c>
      <c r="W22" s="184">
        <v>380924.77</v>
      </c>
      <c r="X22" s="428">
        <v>2230432.34</v>
      </c>
      <c r="Y22" s="428">
        <f t="shared" si="6"/>
        <v>5094703.81</v>
      </c>
      <c r="Z22" s="332"/>
      <c r="AB22" s="155"/>
    </row>
    <row r="23" spans="1:28" ht="15">
      <c r="A23" s="186">
        <v>6</v>
      </c>
      <c r="B23" s="429" t="s">
        <v>43</v>
      </c>
      <c r="C23" s="430">
        <f t="shared" si="0"/>
        <v>290097.29</v>
      </c>
      <c r="D23" s="188">
        <v>0</v>
      </c>
      <c r="E23" s="188">
        <v>290097.29</v>
      </c>
      <c r="F23" s="188">
        <v>0</v>
      </c>
      <c r="G23" s="188">
        <v>0</v>
      </c>
      <c r="H23" s="431">
        <v>0</v>
      </c>
      <c r="I23" s="432">
        <f t="shared" si="1"/>
        <v>2069138.9000000001</v>
      </c>
      <c r="J23" s="433">
        <v>18700</v>
      </c>
      <c r="K23" s="434">
        <v>487744.03</v>
      </c>
      <c r="L23" s="434">
        <v>1562100.87</v>
      </c>
      <c r="M23" s="435">
        <v>594</v>
      </c>
      <c r="N23" s="436">
        <f t="shared" si="2"/>
        <v>2359236.19</v>
      </c>
      <c r="O23" s="436">
        <f t="shared" si="7"/>
        <v>2223957.3200000003</v>
      </c>
      <c r="P23" s="134">
        <v>2016913.1</v>
      </c>
      <c r="Q23" s="189">
        <v>0</v>
      </c>
      <c r="R23" s="78">
        <v>0</v>
      </c>
      <c r="S23" s="437">
        <v>207044.22</v>
      </c>
      <c r="T23" s="438">
        <f t="shared" si="5"/>
        <v>135278.87</v>
      </c>
      <c r="U23" s="189">
        <v>0</v>
      </c>
      <c r="V23" s="189">
        <v>0</v>
      </c>
      <c r="W23" s="134">
        <v>135278.87</v>
      </c>
      <c r="X23" s="439">
        <v>0</v>
      </c>
      <c r="Y23" s="440">
        <f t="shared" si="6"/>
        <v>2359236.1900000004</v>
      </c>
      <c r="Z23" s="332"/>
      <c r="AB23" s="155"/>
    </row>
    <row r="24" spans="1:28" ht="15">
      <c r="A24" s="190">
        <v>7</v>
      </c>
      <c r="B24" s="441" t="s">
        <v>45</v>
      </c>
      <c r="C24" s="442">
        <f t="shared" si="0"/>
        <v>10177541.75</v>
      </c>
      <c r="D24" s="192">
        <f>D25+D26-D27</f>
        <v>0</v>
      </c>
      <c r="E24" s="192">
        <f>E25+E26-E27</f>
        <v>10177541.75</v>
      </c>
      <c r="F24" s="192">
        <f>F25+F26-F27</f>
        <v>0</v>
      </c>
      <c r="G24" s="192">
        <f>G25+G26-G27</f>
        <v>0</v>
      </c>
      <c r="H24" s="101">
        <f>H25+H26-H27</f>
        <v>0</v>
      </c>
      <c r="I24" s="443">
        <f t="shared" si="1"/>
        <v>1994958.44</v>
      </c>
      <c r="J24" s="444">
        <f>J25+J26-J27</f>
        <v>0</v>
      </c>
      <c r="K24" s="444">
        <f>K25+K26-K27</f>
        <v>350592.19999999995</v>
      </c>
      <c r="L24" s="444">
        <f>L25+L26-L27</f>
        <v>1613488.32</v>
      </c>
      <c r="M24" s="445">
        <f>M25+M26-M27</f>
        <v>30877.92</v>
      </c>
      <c r="N24" s="446">
        <f t="shared" si="2"/>
        <v>12172500.19</v>
      </c>
      <c r="O24" s="446">
        <f t="shared" si="7"/>
        <v>4467238.100000001</v>
      </c>
      <c r="P24" s="192">
        <f>P25+P26-P27</f>
        <v>2439611.66</v>
      </c>
      <c r="Q24" s="192">
        <f aca="true" t="shared" si="8" ref="Q24:X24">Q25+Q26-Q27</f>
        <v>1916722.0699999998</v>
      </c>
      <c r="R24" s="192">
        <f t="shared" si="8"/>
        <v>0</v>
      </c>
      <c r="S24" s="101">
        <f t="shared" si="8"/>
        <v>110904.37</v>
      </c>
      <c r="T24" s="447">
        <f t="shared" si="5"/>
        <v>7705262.09</v>
      </c>
      <c r="U24" s="192">
        <f t="shared" si="8"/>
        <v>0</v>
      </c>
      <c r="V24" s="192">
        <f t="shared" si="8"/>
        <v>240000</v>
      </c>
      <c r="W24" s="192">
        <f t="shared" si="8"/>
        <v>1704476.26</v>
      </c>
      <c r="X24" s="448">
        <f t="shared" si="8"/>
        <v>5760785.83</v>
      </c>
      <c r="Y24" s="449">
        <f t="shared" si="6"/>
        <v>12172500.190000001</v>
      </c>
      <c r="Z24" s="332"/>
      <c r="AB24" s="155"/>
    </row>
    <row r="25" spans="1:28" ht="15">
      <c r="A25" s="176"/>
      <c r="B25" s="406" t="s">
        <v>37</v>
      </c>
      <c r="C25" s="450">
        <f t="shared" si="0"/>
        <v>7699100.16</v>
      </c>
      <c r="D25" s="451">
        <v>0</v>
      </c>
      <c r="E25" s="451">
        <v>7699100.16</v>
      </c>
      <c r="F25" s="451">
        <v>0</v>
      </c>
      <c r="G25" s="451">
        <v>0</v>
      </c>
      <c r="H25" s="305">
        <v>0</v>
      </c>
      <c r="I25" s="409">
        <f t="shared" si="1"/>
        <v>1818836.98</v>
      </c>
      <c r="J25" s="61">
        <v>0</v>
      </c>
      <c r="K25" s="62">
        <v>174503.09</v>
      </c>
      <c r="L25" s="62">
        <v>1613455.97</v>
      </c>
      <c r="M25" s="367">
        <v>30877.92</v>
      </c>
      <c r="N25" s="452">
        <f t="shared" si="2"/>
        <v>9517937.14</v>
      </c>
      <c r="O25" s="452">
        <f t="shared" si="7"/>
        <v>2389926.4699999997</v>
      </c>
      <c r="P25" s="40">
        <v>1426984.21</v>
      </c>
      <c r="Q25" s="40">
        <f>545072.44+315446.63</f>
        <v>860519.07</v>
      </c>
      <c r="R25" s="59">
        <v>0</v>
      </c>
      <c r="S25" s="453">
        <v>102423.19</v>
      </c>
      <c r="T25" s="454">
        <f t="shared" si="5"/>
        <v>7128010.67</v>
      </c>
      <c r="U25" s="60">
        <v>0</v>
      </c>
      <c r="V25" s="40">
        <v>0</v>
      </c>
      <c r="W25" s="37">
        <v>1367224.84</v>
      </c>
      <c r="X25" s="371">
        <v>5760785.83</v>
      </c>
      <c r="Y25" s="413">
        <f t="shared" si="6"/>
        <v>9517937.14</v>
      </c>
      <c r="Z25" s="332"/>
      <c r="AB25" s="155"/>
    </row>
    <row r="26" spans="1:28" ht="15">
      <c r="A26" s="176"/>
      <c r="B26" s="369" t="s">
        <v>32</v>
      </c>
      <c r="C26" s="450">
        <f t="shared" si="0"/>
        <v>2478441.59</v>
      </c>
      <c r="D26" s="40">
        <v>0</v>
      </c>
      <c r="E26" s="40">
        <v>2478441.59</v>
      </c>
      <c r="F26" s="40">
        <v>0</v>
      </c>
      <c r="G26" s="40">
        <v>0</v>
      </c>
      <c r="H26" s="178">
        <v>0</v>
      </c>
      <c r="I26" s="409">
        <f t="shared" si="1"/>
        <v>571290.72</v>
      </c>
      <c r="J26" s="61">
        <v>0</v>
      </c>
      <c r="K26" s="62">
        <v>571258.37</v>
      </c>
      <c r="L26" s="62">
        <v>32.35</v>
      </c>
      <c r="M26" s="367">
        <v>0</v>
      </c>
      <c r="N26" s="452">
        <f t="shared" si="2"/>
        <v>3049732.3099999996</v>
      </c>
      <c r="O26" s="452">
        <f t="shared" si="7"/>
        <v>2077311.63</v>
      </c>
      <c r="P26" s="40">
        <v>1012627.45</v>
      </c>
      <c r="Q26" s="40">
        <f>629646.23+426556.77</f>
        <v>1056203</v>
      </c>
      <c r="R26" s="59">
        <v>0</v>
      </c>
      <c r="S26" s="411">
        <v>8481.18</v>
      </c>
      <c r="T26" s="454">
        <f t="shared" si="5"/>
        <v>972420.68</v>
      </c>
      <c r="U26" s="60">
        <v>0</v>
      </c>
      <c r="V26" s="60">
        <v>240000</v>
      </c>
      <c r="W26" s="37">
        <v>732420.68</v>
      </c>
      <c r="X26" s="408">
        <v>0</v>
      </c>
      <c r="Y26" s="413">
        <f t="shared" si="6"/>
        <v>3049732.31</v>
      </c>
      <c r="Z26" s="332"/>
      <c r="AB26" s="155"/>
    </row>
    <row r="27" spans="1:28" ht="15">
      <c r="A27" s="176"/>
      <c r="B27" s="338" t="s">
        <v>48</v>
      </c>
      <c r="C27" s="450">
        <f t="shared" si="0"/>
        <v>0</v>
      </c>
      <c r="D27" s="65"/>
      <c r="E27" s="65"/>
      <c r="F27" s="65"/>
      <c r="G27" s="65"/>
      <c r="H27" s="455"/>
      <c r="I27" s="409">
        <f t="shared" si="1"/>
        <v>395169.26</v>
      </c>
      <c r="J27" s="456"/>
      <c r="K27" s="137">
        <v>395169.26</v>
      </c>
      <c r="L27" s="137"/>
      <c r="M27" s="457"/>
      <c r="N27" s="452">
        <f t="shared" si="2"/>
        <v>395169.26</v>
      </c>
      <c r="O27" s="452">
        <f t="shared" si="7"/>
        <v>0</v>
      </c>
      <c r="P27" s="458"/>
      <c r="Q27" s="59"/>
      <c r="R27" s="59"/>
      <c r="S27" s="455"/>
      <c r="T27" s="454">
        <f t="shared" si="5"/>
        <v>395169.26</v>
      </c>
      <c r="U27" s="37"/>
      <c r="V27" s="40"/>
      <c r="W27" s="55">
        <v>395169.26</v>
      </c>
      <c r="X27" s="371"/>
      <c r="Y27" s="413">
        <f t="shared" si="6"/>
        <v>395169.26</v>
      </c>
      <c r="Z27" s="332"/>
      <c r="AB27" s="155"/>
    </row>
    <row r="28" spans="1:28" ht="15">
      <c r="A28" s="194">
        <v>8</v>
      </c>
      <c r="B28" s="195" t="s">
        <v>46</v>
      </c>
      <c r="C28" s="459">
        <f t="shared" si="0"/>
        <v>545239.38</v>
      </c>
      <c r="D28" s="301">
        <v>4341.54</v>
      </c>
      <c r="E28" s="301">
        <v>540897.84</v>
      </c>
      <c r="F28" s="301">
        <v>0</v>
      </c>
      <c r="G28" s="301">
        <v>0</v>
      </c>
      <c r="H28" s="460">
        <v>0</v>
      </c>
      <c r="I28" s="461">
        <f t="shared" si="1"/>
        <v>727221.73</v>
      </c>
      <c r="J28" s="197">
        <v>0</v>
      </c>
      <c r="K28" s="199">
        <v>398184.58</v>
      </c>
      <c r="L28" s="199">
        <v>310940.6</v>
      </c>
      <c r="M28" s="462">
        <v>18096.55</v>
      </c>
      <c r="N28" s="463">
        <f t="shared" si="2"/>
        <v>1272461.1099999999</v>
      </c>
      <c r="O28" s="463">
        <f t="shared" si="7"/>
        <v>806478.98</v>
      </c>
      <c r="P28" s="200">
        <v>397365.22</v>
      </c>
      <c r="Q28" s="198">
        <v>443192.36</v>
      </c>
      <c r="R28" s="198">
        <v>360</v>
      </c>
      <c r="S28" s="464">
        <v>-34438.6</v>
      </c>
      <c r="T28" s="465">
        <f t="shared" si="5"/>
        <v>465982.13</v>
      </c>
      <c r="U28" s="198">
        <v>0</v>
      </c>
      <c r="V28" s="198">
        <v>0</v>
      </c>
      <c r="W28" s="199">
        <v>349468.13</v>
      </c>
      <c r="X28" s="466">
        <v>116514</v>
      </c>
      <c r="Y28" s="466">
        <f t="shared" si="6"/>
        <v>1272461.1099999999</v>
      </c>
      <c r="Z28" s="332"/>
      <c r="AB28" s="155"/>
    </row>
    <row r="29" spans="1:28" ht="15">
      <c r="A29" s="201">
        <v>9</v>
      </c>
      <c r="B29" s="202" t="s">
        <v>47</v>
      </c>
      <c r="C29" s="467">
        <f t="shared" si="0"/>
        <v>7266987.07</v>
      </c>
      <c r="D29" s="468">
        <f>SUM(D30:D32)-D33</f>
        <v>586.92</v>
      </c>
      <c r="E29" s="468">
        <f>SUM(E30:E32)-E33</f>
        <v>7266400.15</v>
      </c>
      <c r="F29" s="468">
        <f>SUM(F30:F32)-F33</f>
        <v>0</v>
      </c>
      <c r="G29" s="468">
        <f>SUM(G30:G32)-G33</f>
        <v>0</v>
      </c>
      <c r="H29" s="468">
        <f>SUM(H30:H32)-H33</f>
        <v>0</v>
      </c>
      <c r="I29" s="469">
        <f t="shared" si="1"/>
        <v>4282314.79</v>
      </c>
      <c r="J29" s="470">
        <f>J30+J31+J32-J33</f>
        <v>10357.86</v>
      </c>
      <c r="K29" s="470">
        <f>K30+K31+K32-K33</f>
        <v>1409801.3800000001</v>
      </c>
      <c r="L29" s="470">
        <f>L30+L31+L32-L33</f>
        <v>2805639.4899999998</v>
      </c>
      <c r="M29" s="471">
        <f>M30+M31+M32-M33</f>
        <v>56516.06</v>
      </c>
      <c r="N29" s="472">
        <f t="shared" si="2"/>
        <v>11549301.86</v>
      </c>
      <c r="O29" s="472">
        <f t="shared" si="7"/>
        <v>4294213.63</v>
      </c>
      <c r="P29" s="204">
        <f>SUM(P30:P32)-P33</f>
        <v>4968787.04</v>
      </c>
      <c r="Q29" s="205">
        <f aca="true" t="shared" si="9" ref="Q29:X29">SUM(Q30:Q32)-Q33</f>
        <v>1061001.92</v>
      </c>
      <c r="R29" s="205">
        <f t="shared" si="9"/>
        <v>-1779735.5200000003</v>
      </c>
      <c r="S29" s="327">
        <f t="shared" si="9"/>
        <v>44160.19</v>
      </c>
      <c r="T29" s="203">
        <f t="shared" si="5"/>
        <v>7255088.23</v>
      </c>
      <c r="U29" s="205">
        <f t="shared" si="9"/>
        <v>661551.48</v>
      </c>
      <c r="V29" s="205">
        <f t="shared" si="9"/>
        <v>0</v>
      </c>
      <c r="W29" s="205">
        <f t="shared" si="9"/>
        <v>1080708.0000000002</v>
      </c>
      <c r="X29" s="327">
        <f t="shared" si="9"/>
        <v>5512828.75</v>
      </c>
      <c r="Y29" s="473">
        <f t="shared" si="6"/>
        <v>11549301.86</v>
      </c>
      <c r="Z29" s="332"/>
      <c r="AB29" s="155"/>
    </row>
    <row r="30" spans="1:28" ht="15">
      <c r="A30" s="176"/>
      <c r="B30" s="406" t="s">
        <v>37</v>
      </c>
      <c r="C30" s="450">
        <f t="shared" si="0"/>
        <v>3809899.68</v>
      </c>
      <c r="D30" s="40">
        <v>366</v>
      </c>
      <c r="E30" s="40">
        <v>3809533.68</v>
      </c>
      <c r="F30" s="40">
        <v>0</v>
      </c>
      <c r="G30" s="40">
        <v>0</v>
      </c>
      <c r="H30" s="305">
        <v>0</v>
      </c>
      <c r="I30" s="410">
        <f t="shared" si="1"/>
        <v>3922886.79</v>
      </c>
      <c r="J30" s="61">
        <v>0</v>
      </c>
      <c r="K30" s="62">
        <v>1735456.77</v>
      </c>
      <c r="L30" s="62">
        <v>2130913.96</v>
      </c>
      <c r="M30" s="367">
        <v>56516.06</v>
      </c>
      <c r="N30" s="452">
        <f t="shared" si="2"/>
        <v>7732786.470000001</v>
      </c>
      <c r="O30" s="452">
        <f t="shared" si="7"/>
        <v>2443628.48</v>
      </c>
      <c r="P30" s="40">
        <v>2936444.57</v>
      </c>
      <c r="Q30" s="59">
        <v>1061001.92</v>
      </c>
      <c r="R30" s="59">
        <v>-1594728.61</v>
      </c>
      <c r="S30" s="411">
        <v>40910.6</v>
      </c>
      <c r="T30" s="454">
        <f t="shared" si="5"/>
        <v>5289157.99</v>
      </c>
      <c r="U30" s="59">
        <v>661551.48</v>
      </c>
      <c r="V30" s="59">
        <v>0</v>
      </c>
      <c r="W30" s="37">
        <v>1405325.85</v>
      </c>
      <c r="X30" s="371">
        <v>3222280.66</v>
      </c>
      <c r="Y30" s="413">
        <f t="shared" si="6"/>
        <v>7732786.470000001</v>
      </c>
      <c r="Z30" s="332"/>
      <c r="AB30" s="155"/>
    </row>
    <row r="31" spans="1:28" ht="15">
      <c r="A31" s="176"/>
      <c r="B31" s="365" t="s">
        <v>60</v>
      </c>
      <c r="C31" s="450">
        <f t="shared" si="0"/>
        <v>3442088.78</v>
      </c>
      <c r="D31" s="40">
        <v>0</v>
      </c>
      <c r="E31" s="40">
        <v>3442088.78</v>
      </c>
      <c r="F31" s="40">
        <v>0</v>
      </c>
      <c r="G31" s="40">
        <v>0</v>
      </c>
      <c r="H31" s="178">
        <v>0</v>
      </c>
      <c r="I31" s="410">
        <f t="shared" si="1"/>
        <v>825308.96</v>
      </c>
      <c r="J31" s="61">
        <v>10357.86</v>
      </c>
      <c r="K31" s="62">
        <v>165247.37</v>
      </c>
      <c r="L31" s="62">
        <v>649703.73</v>
      </c>
      <c r="M31" s="367">
        <v>0</v>
      </c>
      <c r="N31" s="452">
        <f t="shared" si="2"/>
        <v>4267397.74</v>
      </c>
      <c r="O31" s="452">
        <f t="shared" si="7"/>
        <v>1952352.6</v>
      </c>
      <c r="P31" s="40">
        <v>1949103.01</v>
      </c>
      <c r="Q31" s="59">
        <v>0</v>
      </c>
      <c r="R31" s="59">
        <v>0</v>
      </c>
      <c r="S31" s="411">
        <v>3249.59</v>
      </c>
      <c r="T31" s="454">
        <f t="shared" si="5"/>
        <v>2315045.1399999997</v>
      </c>
      <c r="U31" s="59">
        <v>0</v>
      </c>
      <c r="V31" s="59">
        <v>0</v>
      </c>
      <c r="W31" s="37">
        <v>24497.05</v>
      </c>
      <c r="X31" s="371">
        <v>2290548.09</v>
      </c>
      <c r="Y31" s="413">
        <f t="shared" si="6"/>
        <v>4267397.74</v>
      </c>
      <c r="Z31" s="332"/>
      <c r="AB31" s="155"/>
    </row>
    <row r="32" spans="1:28" ht="15">
      <c r="A32" s="176"/>
      <c r="B32" s="365" t="s">
        <v>59</v>
      </c>
      <c r="C32" s="450">
        <f t="shared" si="0"/>
        <v>14998.61</v>
      </c>
      <c r="D32" s="40">
        <v>220.92</v>
      </c>
      <c r="E32" s="40">
        <v>14777.69</v>
      </c>
      <c r="F32" s="40">
        <v>0</v>
      </c>
      <c r="G32" s="40">
        <v>0</v>
      </c>
      <c r="H32" s="178">
        <v>0</v>
      </c>
      <c r="I32" s="410">
        <f t="shared" si="1"/>
        <v>25021.8</v>
      </c>
      <c r="J32" s="61">
        <v>0</v>
      </c>
      <c r="K32" s="62">
        <v>0</v>
      </c>
      <c r="L32" s="62">
        <v>25021.8</v>
      </c>
      <c r="M32" s="367">
        <v>0</v>
      </c>
      <c r="N32" s="452">
        <f t="shared" si="2"/>
        <v>40020.41</v>
      </c>
      <c r="O32" s="452">
        <f t="shared" si="7"/>
        <v>-101767.45000000001</v>
      </c>
      <c r="P32" s="40">
        <v>408134.18</v>
      </c>
      <c r="Q32" s="59">
        <v>0</v>
      </c>
      <c r="R32" s="59">
        <v>-509901.63</v>
      </c>
      <c r="S32" s="411">
        <v>0</v>
      </c>
      <c r="T32" s="454">
        <f t="shared" si="5"/>
        <v>141787.86</v>
      </c>
      <c r="U32" s="59">
        <v>0</v>
      </c>
      <c r="V32" s="37">
        <v>0</v>
      </c>
      <c r="W32" s="37">
        <v>141787.86</v>
      </c>
      <c r="X32" s="371">
        <v>0</v>
      </c>
      <c r="Y32" s="413">
        <f t="shared" si="6"/>
        <v>40020.409999999974</v>
      </c>
      <c r="Z32" s="332"/>
      <c r="AB32" s="155"/>
    </row>
    <row r="33" spans="1:28" ht="15">
      <c r="A33" s="176"/>
      <c r="B33" s="338" t="s">
        <v>48</v>
      </c>
      <c r="C33" s="450">
        <f t="shared" si="0"/>
        <v>0</v>
      </c>
      <c r="D33" s="206"/>
      <c r="E33" s="60"/>
      <c r="F33" s="60"/>
      <c r="G33" s="60"/>
      <c r="H33" s="474"/>
      <c r="I33" s="410">
        <f t="shared" si="1"/>
        <v>490902.76</v>
      </c>
      <c r="J33" s="40"/>
      <c r="K33" s="58">
        <v>490902.76</v>
      </c>
      <c r="L33" s="37"/>
      <c r="M33" s="376"/>
      <c r="N33" s="452">
        <f t="shared" si="2"/>
        <v>490902.76</v>
      </c>
      <c r="O33" s="452">
        <f t="shared" si="7"/>
        <v>0</v>
      </c>
      <c r="P33" s="458">
        <v>324894.72</v>
      </c>
      <c r="Q33" s="59"/>
      <c r="R33" s="58">
        <v>-324894.72</v>
      </c>
      <c r="S33" s="411"/>
      <c r="T33" s="454">
        <f t="shared" si="5"/>
        <v>490902.76</v>
      </c>
      <c r="U33" s="40"/>
      <c r="V33" s="52"/>
      <c r="W33" s="64">
        <v>490902.76</v>
      </c>
      <c r="X33" s="371"/>
      <c r="Y33" s="413">
        <f t="shared" si="6"/>
        <v>490902.76</v>
      </c>
      <c r="Z33" s="332"/>
      <c r="AB33" s="155"/>
    </row>
    <row r="34" spans="1:28" ht="15">
      <c r="A34" s="207">
        <v>10</v>
      </c>
      <c r="B34" s="208" t="s">
        <v>50</v>
      </c>
      <c r="C34" s="475">
        <f t="shared" si="0"/>
        <v>1431262.05</v>
      </c>
      <c r="D34" s="108">
        <v>0</v>
      </c>
      <c r="E34" s="108">
        <v>1431032.78</v>
      </c>
      <c r="F34" s="108">
        <v>0</v>
      </c>
      <c r="G34" s="108">
        <v>0</v>
      </c>
      <c r="H34" s="107">
        <v>229.27</v>
      </c>
      <c r="I34" s="476">
        <f t="shared" si="1"/>
        <v>1519229.77</v>
      </c>
      <c r="J34" s="477">
        <v>0</v>
      </c>
      <c r="K34" s="478">
        <v>86030.82</v>
      </c>
      <c r="L34" s="478">
        <v>1373996.49</v>
      </c>
      <c r="M34" s="479">
        <v>59202.46</v>
      </c>
      <c r="N34" s="480">
        <f t="shared" si="2"/>
        <v>2950491.8200000003</v>
      </c>
      <c r="O34" s="480">
        <f t="shared" si="7"/>
        <v>2542072.44</v>
      </c>
      <c r="P34" s="210">
        <v>2453219.43</v>
      </c>
      <c r="Q34" s="209">
        <v>155459</v>
      </c>
      <c r="R34" s="81">
        <v>0</v>
      </c>
      <c r="S34" s="211">
        <v>-66605.99</v>
      </c>
      <c r="T34" s="481">
        <f t="shared" si="5"/>
        <v>408419.38</v>
      </c>
      <c r="U34" s="209">
        <v>0</v>
      </c>
      <c r="V34" s="209">
        <v>0</v>
      </c>
      <c r="W34" s="81">
        <v>95774.13</v>
      </c>
      <c r="X34" s="482">
        <v>312645.25</v>
      </c>
      <c r="Y34" s="482">
        <f t="shared" si="6"/>
        <v>2950491.82</v>
      </c>
      <c r="Z34" s="332"/>
      <c r="AB34" s="155"/>
    </row>
    <row r="35" spans="1:28" ht="15">
      <c r="A35" s="212">
        <v>11</v>
      </c>
      <c r="B35" s="213" t="s">
        <v>51</v>
      </c>
      <c r="C35" s="483">
        <f t="shared" si="0"/>
        <v>84419.98</v>
      </c>
      <c r="D35" s="484">
        <v>0</v>
      </c>
      <c r="E35" s="82">
        <v>84419.98</v>
      </c>
      <c r="F35" s="82">
        <v>0</v>
      </c>
      <c r="G35" s="82">
        <v>0</v>
      </c>
      <c r="H35" s="109">
        <v>0</v>
      </c>
      <c r="I35" s="485">
        <f t="shared" si="1"/>
        <v>615002.99</v>
      </c>
      <c r="J35" s="486">
        <v>5000</v>
      </c>
      <c r="K35" s="487">
        <v>22116.94</v>
      </c>
      <c r="L35" s="487">
        <v>579617.9</v>
      </c>
      <c r="M35" s="488">
        <v>8268.15</v>
      </c>
      <c r="N35" s="489">
        <f t="shared" si="2"/>
        <v>699422.97</v>
      </c>
      <c r="O35" s="489">
        <f t="shared" si="7"/>
        <v>653384.11</v>
      </c>
      <c r="P35" s="490">
        <v>437095.76</v>
      </c>
      <c r="Q35" s="214">
        <v>0</v>
      </c>
      <c r="R35" s="83">
        <v>203056.61</v>
      </c>
      <c r="S35" s="491">
        <v>13231.74</v>
      </c>
      <c r="T35" s="492">
        <f t="shared" si="5"/>
        <v>46038.86</v>
      </c>
      <c r="U35" s="214">
        <v>0</v>
      </c>
      <c r="V35" s="214">
        <v>0</v>
      </c>
      <c r="W35" s="215">
        <v>10660.86</v>
      </c>
      <c r="X35" s="493">
        <v>35378</v>
      </c>
      <c r="Y35" s="493">
        <f t="shared" si="6"/>
        <v>699422.97</v>
      </c>
      <c r="Z35" s="332"/>
      <c r="AB35" s="155"/>
    </row>
    <row r="36" spans="1:28" ht="15">
      <c r="A36" s="216">
        <v>12</v>
      </c>
      <c r="B36" s="217" t="s">
        <v>52</v>
      </c>
      <c r="C36" s="494">
        <f t="shared" si="0"/>
        <v>948557.04</v>
      </c>
      <c r="D36" s="495">
        <v>0</v>
      </c>
      <c r="E36" s="495">
        <v>948001.04</v>
      </c>
      <c r="F36" s="495">
        <v>0</v>
      </c>
      <c r="G36" s="495">
        <v>556</v>
      </c>
      <c r="H36" s="496">
        <v>0</v>
      </c>
      <c r="I36" s="497">
        <f t="shared" si="1"/>
        <v>872846.7300000001</v>
      </c>
      <c r="J36" s="498">
        <v>6109.31</v>
      </c>
      <c r="K36" s="499">
        <v>59823.7</v>
      </c>
      <c r="L36" s="499">
        <v>787642.79</v>
      </c>
      <c r="M36" s="500">
        <v>19270.93</v>
      </c>
      <c r="N36" s="501">
        <f t="shared" si="2"/>
        <v>1821403.77</v>
      </c>
      <c r="O36" s="501">
        <f t="shared" si="7"/>
        <v>1024763.3500000001</v>
      </c>
      <c r="P36" s="219">
        <v>922472.92</v>
      </c>
      <c r="Q36" s="218">
        <v>0</v>
      </c>
      <c r="R36" s="84">
        <v>0</v>
      </c>
      <c r="S36" s="220">
        <v>102290.43</v>
      </c>
      <c r="T36" s="502">
        <f t="shared" si="5"/>
        <v>796640.42</v>
      </c>
      <c r="U36" s="218">
        <v>8000</v>
      </c>
      <c r="V36" s="218">
        <v>42946.34</v>
      </c>
      <c r="W36" s="84">
        <v>153528.69</v>
      </c>
      <c r="X36" s="503">
        <v>592165.39</v>
      </c>
      <c r="Y36" s="503">
        <f t="shared" si="6"/>
        <v>1821403.77</v>
      </c>
      <c r="Z36" s="332"/>
      <c r="AB36" s="155"/>
    </row>
    <row r="37" spans="1:28" ht="15">
      <c r="A37" s="221">
        <v>13</v>
      </c>
      <c r="B37" s="222" t="s">
        <v>53</v>
      </c>
      <c r="C37" s="504">
        <f t="shared" si="0"/>
        <v>2901027.71</v>
      </c>
      <c r="D37" s="505">
        <v>0</v>
      </c>
      <c r="E37" s="505">
        <v>2744221.84</v>
      </c>
      <c r="F37" s="505">
        <v>6805.87</v>
      </c>
      <c r="G37" s="505">
        <v>150000</v>
      </c>
      <c r="H37" s="506">
        <v>0</v>
      </c>
      <c r="I37" s="507">
        <f t="shared" si="1"/>
        <v>17003810.29</v>
      </c>
      <c r="J37" s="508">
        <v>0</v>
      </c>
      <c r="K37" s="509">
        <v>1064549.98</v>
      </c>
      <c r="L37" s="86">
        <v>15879464.31</v>
      </c>
      <c r="M37" s="510">
        <v>59796</v>
      </c>
      <c r="N37" s="511">
        <f t="shared" si="2"/>
        <v>19904838</v>
      </c>
      <c r="O37" s="511">
        <f t="shared" si="7"/>
        <v>17518522.72</v>
      </c>
      <c r="P37" s="85">
        <v>1761971.64</v>
      </c>
      <c r="Q37" s="85">
        <v>2067173.63</v>
      </c>
      <c r="R37" s="86">
        <v>12725240.7</v>
      </c>
      <c r="S37" s="224">
        <v>964136.75</v>
      </c>
      <c r="T37" s="512">
        <f t="shared" si="5"/>
        <v>2386315.2800000003</v>
      </c>
      <c r="U37" s="223">
        <v>0</v>
      </c>
      <c r="V37" s="223">
        <v>46224.53</v>
      </c>
      <c r="W37" s="86">
        <v>838104.44</v>
      </c>
      <c r="X37" s="513">
        <v>1501986.31</v>
      </c>
      <c r="Y37" s="513">
        <f t="shared" si="6"/>
        <v>19904838</v>
      </c>
      <c r="Z37" s="332"/>
      <c r="AB37" s="155"/>
    </row>
    <row r="38" spans="1:28" ht="15">
      <c r="A38" s="225">
        <v>14</v>
      </c>
      <c r="B38" s="226" t="s">
        <v>54</v>
      </c>
      <c r="C38" s="514">
        <f t="shared" si="0"/>
        <v>14156389.06</v>
      </c>
      <c r="D38" s="515">
        <f>SUM(D39:D40)-D41</f>
        <v>0</v>
      </c>
      <c r="E38" s="515">
        <f>SUM(E39:E40)-E41</f>
        <v>14156389.06</v>
      </c>
      <c r="F38" s="515">
        <f>SUM(F39:F40)-F41</f>
        <v>0</v>
      </c>
      <c r="G38" s="515">
        <f>SUM(G39:G40)-G41</f>
        <v>0</v>
      </c>
      <c r="H38" s="515">
        <f>SUM(H39:H40)-H41</f>
        <v>0</v>
      </c>
      <c r="I38" s="516">
        <f t="shared" si="1"/>
        <v>6440320.13</v>
      </c>
      <c r="J38" s="517">
        <f>J39+J40-J41</f>
        <v>696.41</v>
      </c>
      <c r="K38" s="517">
        <f>K39+K40-K41</f>
        <v>1885501.79</v>
      </c>
      <c r="L38" s="517">
        <f>L39+L40-L41</f>
        <v>4531588.33</v>
      </c>
      <c r="M38" s="518">
        <f>M39+M40-M41</f>
        <v>22533.6</v>
      </c>
      <c r="N38" s="519">
        <f t="shared" si="2"/>
        <v>20596709.19</v>
      </c>
      <c r="O38" s="519">
        <f t="shared" si="7"/>
        <v>9797978.9</v>
      </c>
      <c r="P38" s="520">
        <f>SUM(P39:P40)-P41</f>
        <v>7547893.92</v>
      </c>
      <c r="Q38" s="227">
        <f aca="true" t="shared" si="10" ref="Q38:X38">SUM(Q39:Q40)-Q41</f>
        <v>1798877.76</v>
      </c>
      <c r="R38" s="227">
        <f t="shared" si="10"/>
        <v>-183873.54</v>
      </c>
      <c r="S38" s="514">
        <f t="shared" si="10"/>
        <v>635080.76</v>
      </c>
      <c r="T38" s="227">
        <f t="shared" si="5"/>
        <v>10798730.29</v>
      </c>
      <c r="U38" s="227">
        <f t="shared" si="10"/>
        <v>490000</v>
      </c>
      <c r="V38" s="521">
        <f t="shared" si="10"/>
        <v>1090861.77</v>
      </c>
      <c r="W38" s="521">
        <f t="shared" si="10"/>
        <v>831000.24</v>
      </c>
      <c r="X38" s="522">
        <f t="shared" si="10"/>
        <v>8386868.28</v>
      </c>
      <c r="Y38" s="523">
        <f t="shared" si="6"/>
        <v>20596709.189999998</v>
      </c>
      <c r="Z38" s="332"/>
      <c r="AB38" s="155"/>
    </row>
    <row r="39" spans="1:28" ht="15">
      <c r="A39" s="176"/>
      <c r="B39" s="406" t="s">
        <v>37</v>
      </c>
      <c r="C39" s="450">
        <f t="shared" si="0"/>
        <v>14136129.05</v>
      </c>
      <c r="D39" s="56">
        <v>0</v>
      </c>
      <c r="E39" s="49">
        <v>14136129.05</v>
      </c>
      <c r="F39" s="49">
        <v>0</v>
      </c>
      <c r="G39" s="49">
        <v>0</v>
      </c>
      <c r="H39" s="305">
        <v>0</v>
      </c>
      <c r="I39" s="409">
        <f t="shared" si="1"/>
        <v>6288917.91</v>
      </c>
      <c r="J39" s="61">
        <v>696.41</v>
      </c>
      <c r="K39" s="62">
        <v>1814504.67</v>
      </c>
      <c r="L39" s="62">
        <v>4462180.13</v>
      </c>
      <c r="M39" s="367">
        <v>11536.7</v>
      </c>
      <c r="N39" s="410">
        <f t="shared" si="2"/>
        <v>20425046.96</v>
      </c>
      <c r="O39" s="410">
        <f t="shared" si="7"/>
        <v>9795076.21</v>
      </c>
      <c r="P39" s="40">
        <v>7338624.12</v>
      </c>
      <c r="Q39" s="59">
        <v>1798877.76</v>
      </c>
      <c r="R39" s="37">
        <v>0</v>
      </c>
      <c r="S39" s="411">
        <v>657574.33</v>
      </c>
      <c r="T39" s="454">
        <f t="shared" si="5"/>
        <v>10629970.75</v>
      </c>
      <c r="U39" s="40">
        <v>490000</v>
      </c>
      <c r="V39" s="37">
        <v>1002111.74</v>
      </c>
      <c r="W39" s="37">
        <v>750990.73</v>
      </c>
      <c r="X39" s="371">
        <v>8386868.28</v>
      </c>
      <c r="Y39" s="413">
        <f t="shared" si="6"/>
        <v>20425046.96</v>
      </c>
      <c r="Z39" s="332"/>
      <c r="AB39" s="155"/>
    </row>
    <row r="40" spans="1:28" ht="15">
      <c r="A40" s="176"/>
      <c r="B40" s="369" t="s">
        <v>20</v>
      </c>
      <c r="C40" s="450">
        <f t="shared" si="0"/>
        <v>20260.01</v>
      </c>
      <c r="D40" s="38">
        <v>0</v>
      </c>
      <c r="E40" s="37">
        <v>20260.01</v>
      </c>
      <c r="F40" s="37">
        <v>0</v>
      </c>
      <c r="G40" s="37">
        <v>0</v>
      </c>
      <c r="H40" s="178">
        <v>0</v>
      </c>
      <c r="I40" s="409">
        <f t="shared" si="1"/>
        <v>151402.22</v>
      </c>
      <c r="J40" s="61">
        <v>0</v>
      </c>
      <c r="K40" s="62">
        <v>70997.12</v>
      </c>
      <c r="L40" s="62">
        <v>69408.2</v>
      </c>
      <c r="M40" s="367">
        <v>10996.9</v>
      </c>
      <c r="N40" s="410">
        <f t="shared" si="2"/>
        <v>171662.23</v>
      </c>
      <c r="O40" s="410">
        <f t="shared" si="7"/>
        <v>2902.6899999999805</v>
      </c>
      <c r="P40" s="40">
        <v>209269.8</v>
      </c>
      <c r="Q40" s="59"/>
      <c r="R40" s="37">
        <v>-183873.54</v>
      </c>
      <c r="S40" s="411">
        <v>-22493.57</v>
      </c>
      <c r="T40" s="454">
        <f t="shared" si="5"/>
        <v>168759.53999999998</v>
      </c>
      <c r="U40" s="40">
        <v>0</v>
      </c>
      <c r="V40" s="40">
        <v>88750.03</v>
      </c>
      <c r="W40" s="37">
        <v>80009.51</v>
      </c>
      <c r="X40" s="178">
        <v>0</v>
      </c>
      <c r="Y40" s="413">
        <f t="shared" si="6"/>
        <v>171662.22999999995</v>
      </c>
      <c r="Z40" s="332"/>
      <c r="AB40" s="155"/>
    </row>
    <row r="41" spans="1:28" ht="15">
      <c r="A41" s="176"/>
      <c r="B41" s="338" t="s">
        <v>48</v>
      </c>
      <c r="C41" s="450">
        <f t="shared" si="0"/>
        <v>0</v>
      </c>
      <c r="D41" s="38"/>
      <c r="E41" s="37"/>
      <c r="F41" s="37"/>
      <c r="G41" s="37"/>
      <c r="H41" s="178"/>
      <c r="I41" s="409">
        <f t="shared" si="1"/>
        <v>0</v>
      </c>
      <c r="J41" s="61"/>
      <c r="K41" s="62"/>
      <c r="L41" s="62"/>
      <c r="M41" s="367"/>
      <c r="N41" s="410">
        <f t="shared" si="2"/>
        <v>0</v>
      </c>
      <c r="O41" s="410">
        <f t="shared" si="7"/>
        <v>0</v>
      </c>
      <c r="P41" s="40"/>
      <c r="Q41" s="59"/>
      <c r="R41" s="37"/>
      <c r="S41" s="411"/>
      <c r="T41" s="454">
        <f t="shared" si="5"/>
        <v>0</v>
      </c>
      <c r="U41" s="40"/>
      <c r="V41" s="37"/>
      <c r="W41" s="37"/>
      <c r="X41" s="178"/>
      <c r="Y41" s="413">
        <f t="shared" si="6"/>
        <v>0</v>
      </c>
      <c r="Z41" s="332"/>
      <c r="AB41" s="155"/>
    </row>
    <row r="42" spans="1:28" ht="15">
      <c r="A42" s="228">
        <v>15</v>
      </c>
      <c r="B42" s="229" t="s">
        <v>49</v>
      </c>
      <c r="C42" s="524">
        <f t="shared" si="0"/>
        <v>822691.2899999999</v>
      </c>
      <c r="D42" s="230">
        <v>10670.35</v>
      </c>
      <c r="E42" s="231">
        <v>812020.94</v>
      </c>
      <c r="F42" s="231">
        <v>0</v>
      </c>
      <c r="G42" s="231">
        <v>0</v>
      </c>
      <c r="H42" s="525">
        <v>0</v>
      </c>
      <c r="I42" s="526">
        <f t="shared" si="1"/>
        <v>1137799.9200000002</v>
      </c>
      <c r="J42" s="527">
        <v>0</v>
      </c>
      <c r="K42" s="528">
        <v>574647.79</v>
      </c>
      <c r="L42" s="528">
        <v>519002.78</v>
      </c>
      <c r="M42" s="529">
        <v>44149.35</v>
      </c>
      <c r="N42" s="530">
        <f t="shared" si="2"/>
        <v>1960491.21</v>
      </c>
      <c r="O42" s="530">
        <f t="shared" si="7"/>
        <v>1501263.3800000001</v>
      </c>
      <c r="P42" s="232">
        <v>1554975.83</v>
      </c>
      <c r="Q42" s="232">
        <v>37185.54</v>
      </c>
      <c r="R42" s="233">
        <v>-112512.35</v>
      </c>
      <c r="S42" s="235">
        <v>21614.36</v>
      </c>
      <c r="T42" s="531">
        <f t="shared" si="5"/>
        <v>459227.82999999996</v>
      </c>
      <c r="U42" s="234">
        <v>0</v>
      </c>
      <c r="V42" s="234">
        <v>0</v>
      </c>
      <c r="W42" s="233">
        <v>440441.61</v>
      </c>
      <c r="X42" s="235">
        <v>18786.22</v>
      </c>
      <c r="Y42" s="532">
        <f t="shared" si="6"/>
        <v>1960491.21</v>
      </c>
      <c r="Z42" s="332"/>
      <c r="AB42" s="155"/>
    </row>
    <row r="43" spans="1:28" ht="15">
      <c r="A43" s="236">
        <v>16</v>
      </c>
      <c r="B43" s="237" t="s">
        <v>55</v>
      </c>
      <c r="C43" s="533">
        <f t="shared" si="0"/>
        <v>1809407.7</v>
      </c>
      <c r="D43" s="534">
        <v>0</v>
      </c>
      <c r="E43" s="238">
        <v>1809407.7</v>
      </c>
      <c r="F43" s="238">
        <v>0</v>
      </c>
      <c r="G43" s="238">
        <v>0</v>
      </c>
      <c r="H43" s="535">
        <v>0</v>
      </c>
      <c r="I43" s="536">
        <f t="shared" si="1"/>
        <v>4526881.91</v>
      </c>
      <c r="J43" s="537">
        <v>2232.75</v>
      </c>
      <c r="K43" s="538">
        <v>113465.83</v>
      </c>
      <c r="L43" s="538">
        <v>4329634.5</v>
      </c>
      <c r="M43" s="539">
        <v>81548.83</v>
      </c>
      <c r="N43" s="540">
        <f t="shared" si="2"/>
        <v>6336289.61</v>
      </c>
      <c r="O43" s="540">
        <f t="shared" si="7"/>
        <v>4920232.56</v>
      </c>
      <c r="P43" s="541">
        <v>4130879.51</v>
      </c>
      <c r="Q43" s="239">
        <v>150759.38</v>
      </c>
      <c r="R43" s="239">
        <v>0</v>
      </c>
      <c r="S43" s="241">
        <v>638593.67</v>
      </c>
      <c r="T43" s="542">
        <f t="shared" si="5"/>
        <v>1416057.0499999998</v>
      </c>
      <c r="U43" s="239">
        <v>0</v>
      </c>
      <c r="V43" s="239">
        <v>0</v>
      </c>
      <c r="W43" s="240">
        <v>98919.67</v>
      </c>
      <c r="X43" s="241">
        <v>1317137.38</v>
      </c>
      <c r="Y43" s="543">
        <f t="shared" si="6"/>
        <v>6336289.609999999</v>
      </c>
      <c r="Z43" s="332"/>
      <c r="AB43" s="155"/>
    </row>
    <row r="44" spans="1:28" ht="15">
      <c r="A44" s="242">
        <v>17</v>
      </c>
      <c r="B44" s="243" t="s">
        <v>56</v>
      </c>
      <c r="C44" s="544">
        <f t="shared" si="0"/>
        <v>639207.01</v>
      </c>
      <c r="D44" s="244">
        <v>0</v>
      </c>
      <c r="E44" s="245">
        <v>638567.41</v>
      </c>
      <c r="F44" s="245">
        <v>639.6</v>
      </c>
      <c r="G44" s="245">
        <v>0</v>
      </c>
      <c r="H44" s="545">
        <v>0</v>
      </c>
      <c r="I44" s="546">
        <f t="shared" si="1"/>
        <v>2322713.9899999998</v>
      </c>
      <c r="J44" s="547">
        <v>76809.98</v>
      </c>
      <c r="K44" s="548">
        <v>52143.2</v>
      </c>
      <c r="L44" s="548">
        <v>2186550.53</v>
      </c>
      <c r="M44" s="549">
        <v>7210.28</v>
      </c>
      <c r="N44" s="550">
        <f t="shared" si="2"/>
        <v>2961921</v>
      </c>
      <c r="O44" s="550">
        <f t="shared" si="7"/>
        <v>1881425.15</v>
      </c>
      <c r="P44" s="551">
        <v>1677929.61</v>
      </c>
      <c r="Q44" s="246">
        <v>0</v>
      </c>
      <c r="R44" s="246">
        <v>321207.66</v>
      </c>
      <c r="S44" s="552">
        <v>-117712.12</v>
      </c>
      <c r="T44" s="553">
        <f t="shared" si="5"/>
        <v>1080495.85</v>
      </c>
      <c r="U44" s="246">
        <v>0</v>
      </c>
      <c r="V44" s="247">
        <v>10506.14</v>
      </c>
      <c r="W44" s="247">
        <v>38546.36</v>
      </c>
      <c r="X44" s="554">
        <v>1031443.35</v>
      </c>
      <c r="Y44" s="555">
        <f t="shared" si="6"/>
        <v>2961921</v>
      </c>
      <c r="Z44" s="332"/>
      <c r="AB44" s="155"/>
    </row>
    <row r="45" spans="1:28" ht="15.75" thickBot="1">
      <c r="A45" s="248">
        <v>18</v>
      </c>
      <c r="B45" s="249" t="s">
        <v>57</v>
      </c>
      <c r="C45" s="556">
        <f t="shared" si="0"/>
        <v>169041.16</v>
      </c>
      <c r="D45" s="250">
        <v>0</v>
      </c>
      <c r="E45" s="251">
        <v>169041.16</v>
      </c>
      <c r="F45" s="251">
        <v>0</v>
      </c>
      <c r="G45" s="251">
        <v>0</v>
      </c>
      <c r="H45" s="557">
        <v>0</v>
      </c>
      <c r="I45" s="558">
        <f t="shared" si="1"/>
        <v>737747.08</v>
      </c>
      <c r="J45" s="559">
        <v>5018.73</v>
      </c>
      <c r="K45" s="560">
        <v>414311.96</v>
      </c>
      <c r="L45" s="560">
        <v>314116.79</v>
      </c>
      <c r="M45" s="561">
        <v>4299.6</v>
      </c>
      <c r="N45" s="562">
        <f t="shared" si="2"/>
        <v>906788.24</v>
      </c>
      <c r="O45" s="562">
        <f t="shared" si="7"/>
        <v>285678.03</v>
      </c>
      <c r="P45" s="252">
        <v>161123.57</v>
      </c>
      <c r="Q45" s="253">
        <v>6289.53</v>
      </c>
      <c r="R45" s="255">
        <v>78188.91</v>
      </c>
      <c r="S45" s="256">
        <v>40076.02</v>
      </c>
      <c r="T45" s="563">
        <f t="shared" si="5"/>
        <v>621110.21</v>
      </c>
      <c r="U45" s="255">
        <v>0</v>
      </c>
      <c r="V45" s="255">
        <v>0</v>
      </c>
      <c r="W45" s="254">
        <v>621110.21</v>
      </c>
      <c r="X45" s="564">
        <v>0</v>
      </c>
      <c r="Y45" s="565">
        <f t="shared" si="6"/>
        <v>906788.24</v>
      </c>
      <c r="Z45" s="332"/>
      <c r="AB45" s="155"/>
    </row>
    <row r="46" spans="1:28" s="258" customFormat="1" ht="25.5" customHeight="1" thickBot="1">
      <c r="A46" s="652" t="s">
        <v>38</v>
      </c>
      <c r="B46" s="653"/>
      <c r="C46" s="566">
        <f aca="true" t="shared" si="11" ref="C46:Y46">C7+C13+C14+C15+C22+C23+C24+C28+C29+C34+C35+C36+C37+C38+C42+C43+C44+C45</f>
        <v>78865070.28</v>
      </c>
      <c r="D46" s="257">
        <f t="shared" si="11"/>
        <v>320634.86999999994</v>
      </c>
      <c r="E46" s="567">
        <f t="shared" si="11"/>
        <v>67478266.96999998</v>
      </c>
      <c r="F46" s="567">
        <f t="shared" si="11"/>
        <v>334387.81</v>
      </c>
      <c r="G46" s="567">
        <f t="shared" si="11"/>
        <v>10729615.76</v>
      </c>
      <c r="H46" s="568">
        <f t="shared" si="11"/>
        <v>2164.87</v>
      </c>
      <c r="I46" s="566">
        <f t="shared" si="11"/>
        <v>72274410.55</v>
      </c>
      <c r="J46" s="257">
        <f t="shared" si="11"/>
        <v>207822.09</v>
      </c>
      <c r="K46" s="567">
        <f t="shared" si="11"/>
        <v>11348432.090000002</v>
      </c>
      <c r="L46" s="567">
        <f t="shared" si="11"/>
        <v>60136845.16</v>
      </c>
      <c r="M46" s="569">
        <f t="shared" si="11"/>
        <v>581311.21</v>
      </c>
      <c r="N46" s="569">
        <f t="shared" si="11"/>
        <v>151139480.83000004</v>
      </c>
      <c r="O46" s="570">
        <f t="shared" si="11"/>
        <v>85160768.68</v>
      </c>
      <c r="P46" s="257">
        <f t="shared" si="11"/>
        <v>57818892.51</v>
      </c>
      <c r="Q46" s="567">
        <f t="shared" si="11"/>
        <v>12738462.08</v>
      </c>
      <c r="R46" s="567">
        <f t="shared" si="11"/>
        <v>10856354.72</v>
      </c>
      <c r="S46" s="571">
        <f t="shared" si="11"/>
        <v>3747059.369999999</v>
      </c>
      <c r="T46" s="257">
        <f t="shared" si="11"/>
        <v>65978712.150000006</v>
      </c>
      <c r="U46" s="257">
        <f t="shared" si="11"/>
        <v>1209151.48</v>
      </c>
      <c r="V46" s="257">
        <f t="shared" si="11"/>
        <v>5043475.05</v>
      </c>
      <c r="W46" s="257">
        <f t="shared" si="11"/>
        <v>21299845.41</v>
      </c>
      <c r="X46" s="257">
        <f t="shared" si="11"/>
        <v>38426240.21</v>
      </c>
      <c r="Y46" s="572">
        <f t="shared" si="11"/>
        <v>151139480.82999998</v>
      </c>
      <c r="Z46" s="332"/>
      <c r="AB46" s="155"/>
    </row>
    <row r="47" ht="13.5" customHeight="1"/>
    <row r="48" ht="14.25" customHeight="1"/>
    <row r="49" spans="1:15" ht="14.25">
      <c r="A49" s="135" t="s">
        <v>87</v>
      </c>
      <c r="B49" s="16"/>
      <c r="C49" s="13"/>
      <c r="D49" s="13"/>
      <c r="E49" s="13"/>
      <c r="F49" s="13"/>
      <c r="G49" s="13"/>
      <c r="H49" s="13"/>
      <c r="I49" s="34"/>
      <c r="J49" s="34"/>
      <c r="K49" s="34"/>
      <c r="L49" s="34"/>
      <c r="M49" s="34"/>
      <c r="N49" s="34"/>
      <c r="O49" s="34"/>
    </row>
    <row r="50" spans="1:22" ht="16.5" customHeight="1">
      <c r="A50" s="135"/>
      <c r="B50" s="13"/>
      <c r="C50" s="13"/>
      <c r="D50" s="13"/>
      <c r="E50" s="13"/>
      <c r="F50" s="13"/>
      <c r="G50" s="13"/>
      <c r="H50" s="34"/>
      <c r="I50" s="34"/>
      <c r="J50" s="34"/>
      <c r="K50" s="34"/>
      <c r="L50" s="34"/>
      <c r="M50" s="34"/>
      <c r="N50" s="34"/>
      <c r="O50" s="34"/>
      <c r="S50" s="132"/>
      <c r="T50" s="132"/>
      <c r="U50" s="132"/>
      <c r="V50" s="15"/>
    </row>
    <row r="51" spans="1:25" ht="30" customHeight="1">
      <c r="A51" s="17"/>
      <c r="B51" s="18"/>
      <c r="C51" s="19"/>
      <c r="D51" s="19"/>
      <c r="E51" s="19"/>
      <c r="F51" s="19"/>
      <c r="G51" s="19"/>
      <c r="H51" s="19"/>
      <c r="I51" s="649"/>
      <c r="J51" s="649"/>
      <c r="K51" s="649"/>
      <c r="L51" s="649"/>
      <c r="M51" s="649"/>
      <c r="N51" s="649"/>
      <c r="O51" s="649"/>
      <c r="P51" s="649"/>
      <c r="Q51" s="10"/>
      <c r="R51" s="20"/>
      <c r="S51" s="259"/>
      <c r="T51" s="259"/>
      <c r="U51" s="259"/>
      <c r="V51" s="260"/>
      <c r="W51" s="573"/>
      <c r="X51" s="573"/>
      <c r="Y51" s="15"/>
    </row>
    <row r="52" spans="1:24" ht="30" customHeight="1">
      <c r="A52" s="17"/>
      <c r="B52" s="18"/>
      <c r="C52" s="19"/>
      <c r="D52" s="19"/>
      <c r="E52" s="19"/>
      <c r="F52" s="19"/>
      <c r="G52" s="19"/>
      <c r="H52" s="19"/>
      <c r="I52" s="649"/>
      <c r="J52" s="649"/>
      <c r="K52" s="649"/>
      <c r="L52" s="649"/>
      <c r="M52" s="649"/>
      <c r="N52" s="649"/>
      <c r="O52" s="649"/>
      <c r="P52" s="649"/>
      <c r="Q52" s="10"/>
      <c r="R52" s="20"/>
      <c r="S52" s="259"/>
      <c r="T52" s="259"/>
      <c r="U52" s="259"/>
      <c r="V52" s="260"/>
      <c r="W52" s="20"/>
      <c r="X52" s="20"/>
    </row>
    <row r="53" spans="1:24" ht="30" customHeight="1">
      <c r="A53" s="17"/>
      <c r="B53" s="18"/>
      <c r="C53" s="19"/>
      <c r="D53" s="19"/>
      <c r="E53" s="19"/>
      <c r="F53" s="19"/>
      <c r="G53" s="19"/>
      <c r="H53" s="19"/>
      <c r="I53" s="24"/>
      <c r="J53" s="24"/>
      <c r="K53" s="24"/>
      <c r="L53" s="24"/>
      <c r="M53" s="24"/>
      <c r="N53" s="24"/>
      <c r="O53" s="24"/>
      <c r="P53" s="24"/>
      <c r="Q53" s="21"/>
      <c r="R53" s="20"/>
      <c r="S53" s="259"/>
      <c r="T53" s="259"/>
      <c r="U53" s="259"/>
      <c r="V53" s="260"/>
      <c r="W53" s="20"/>
      <c r="X53" s="20"/>
    </row>
    <row r="54" spans="1:24" ht="30" customHeight="1">
      <c r="A54" s="17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4"/>
      <c r="Q54" s="23"/>
      <c r="R54" s="20"/>
      <c r="S54" s="259"/>
      <c r="T54" s="259"/>
      <c r="U54" s="259"/>
      <c r="V54" s="260"/>
      <c r="W54" s="662"/>
      <c r="X54" s="662"/>
    </row>
    <row r="55" spans="1:22" ht="30" customHeight="1">
      <c r="A55" s="11"/>
      <c r="B55" s="18"/>
      <c r="C55" s="19"/>
      <c r="D55" s="19"/>
      <c r="E55" s="19"/>
      <c r="F55" s="19"/>
      <c r="G55" s="19"/>
      <c r="H55" s="19"/>
      <c r="I55" s="649"/>
      <c r="J55" s="649"/>
      <c r="K55" s="649"/>
      <c r="L55" s="649"/>
      <c r="M55" s="649"/>
      <c r="N55" s="649"/>
      <c r="O55" s="649"/>
      <c r="P55" s="649"/>
      <c r="Q55" s="21"/>
      <c r="S55" s="132"/>
      <c r="T55" s="132"/>
      <c r="U55" s="132"/>
      <c r="V55" s="15"/>
    </row>
    <row r="56" spans="1:17" ht="30" customHeight="1">
      <c r="A56" s="11"/>
      <c r="B56" s="25"/>
      <c r="C56" s="24"/>
      <c r="D56" s="24"/>
      <c r="E56" s="24"/>
      <c r="F56" s="24"/>
      <c r="G56" s="24"/>
      <c r="H56" s="24"/>
      <c r="I56" s="649"/>
      <c r="J56" s="649"/>
      <c r="K56" s="649"/>
      <c r="L56" s="649"/>
      <c r="M56" s="649"/>
      <c r="N56" s="649"/>
      <c r="O56" s="649"/>
      <c r="P56" s="649"/>
      <c r="Q56" s="21"/>
    </row>
    <row r="57" spans="1:17" ht="30" customHeight="1">
      <c r="A57" s="11"/>
      <c r="B57" s="26"/>
      <c r="C57" s="24"/>
      <c r="D57" s="24"/>
      <c r="E57" s="24"/>
      <c r="F57" s="24"/>
      <c r="G57" s="24"/>
      <c r="H57" s="24"/>
      <c r="I57" s="649"/>
      <c r="J57" s="649"/>
      <c r="K57" s="649"/>
      <c r="L57" s="649"/>
      <c r="M57" s="649"/>
      <c r="N57" s="649"/>
      <c r="O57" s="649"/>
      <c r="P57" s="649"/>
      <c r="Q57" s="10"/>
    </row>
    <row r="58" spans="1:16" ht="15">
      <c r="A58" s="17"/>
      <c r="B58" s="12"/>
      <c r="C58" s="13"/>
      <c r="D58" s="13"/>
      <c r="E58" s="13"/>
      <c r="F58" s="13"/>
      <c r="G58" s="13"/>
      <c r="H58" s="13"/>
      <c r="I58" s="649"/>
      <c r="J58" s="649"/>
      <c r="K58" s="649"/>
      <c r="L58" s="649"/>
      <c r="M58" s="649"/>
      <c r="N58" s="649"/>
      <c r="O58" s="649"/>
      <c r="P58" s="649"/>
    </row>
  </sheetData>
  <sheetProtection/>
  <mergeCells count="17">
    <mergeCell ref="W54:X54"/>
    <mergeCell ref="I55:P55"/>
    <mergeCell ref="I56:P56"/>
    <mergeCell ref="I57:P57"/>
    <mergeCell ref="I58:P58"/>
    <mergeCell ref="A4:A6"/>
    <mergeCell ref="B4:B6"/>
    <mergeCell ref="C4:N4"/>
    <mergeCell ref="C5:H5"/>
    <mergeCell ref="I5:M5"/>
    <mergeCell ref="I52:P52"/>
    <mergeCell ref="N5:N6"/>
    <mergeCell ref="A46:B46"/>
    <mergeCell ref="P4:Y4"/>
    <mergeCell ref="O5:S5"/>
    <mergeCell ref="T5:X5"/>
    <mergeCell ref="I51:P51"/>
  </mergeCells>
  <printOptions/>
  <pageMargins left="0.75" right="0.75" top="1" bottom="1" header="0.5" footer="0.5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view="pageBreakPreview" zoomScaleSheetLayoutView="100" zoomScalePageLayoutView="0" workbookViewId="0" topLeftCell="A36">
      <pane xSplit="2" topLeftCell="R1" activePane="topRight" state="frozen"/>
      <selection pane="topLeft" activeCell="A1" sqref="A1"/>
      <selection pane="topRight" activeCell="V52" sqref="V52"/>
    </sheetView>
  </sheetViews>
  <sheetFormatPr defaultColWidth="19.875" defaultRowHeight="12.75"/>
  <cols>
    <col min="1" max="1" width="6.875" style="1" customWidth="1"/>
    <col min="2" max="2" width="41.75390625" style="2" customWidth="1"/>
    <col min="3" max="3" width="19.875" style="1" customWidth="1"/>
    <col min="4" max="4" width="17.00390625" style="1" customWidth="1"/>
    <col min="5" max="5" width="15.25390625" style="1" customWidth="1"/>
    <col min="6" max="6" width="15.75390625" style="1" customWidth="1"/>
    <col min="7" max="7" width="17.00390625" style="1" customWidth="1"/>
    <col min="8" max="9" width="16.25390625" style="1" customWidth="1"/>
    <col min="10" max="10" width="15.25390625" style="1" customWidth="1"/>
    <col min="11" max="11" width="16.00390625" style="1" customWidth="1"/>
    <col min="12" max="12" width="17.00390625" style="1" customWidth="1"/>
    <col min="13" max="13" width="16.625" style="1" customWidth="1"/>
    <col min="14" max="14" width="16.25390625" style="1" customWidth="1"/>
    <col min="15" max="16" width="15.00390625" style="1" customWidth="1"/>
    <col min="17" max="17" width="15.875" style="1" customWidth="1"/>
    <col min="18" max="18" width="14.75390625" style="1" customWidth="1"/>
    <col min="19" max="19" width="16.25390625" style="1" customWidth="1"/>
    <col min="20" max="20" width="14.00390625" style="1" customWidth="1"/>
    <col min="21" max="23" width="16.00390625" style="1" customWidth="1"/>
    <col min="24" max="24" width="15.875" style="1" customWidth="1"/>
    <col min="25" max="25" width="16.75390625" style="1" customWidth="1"/>
    <col min="26" max="26" width="18.00390625" style="1" customWidth="1"/>
    <col min="27" max="27" width="19.875" style="1" hidden="1" customWidth="1"/>
    <col min="28" max="16384" width="19.875" style="1" customWidth="1"/>
  </cols>
  <sheetData>
    <row r="1" spans="2:24" ht="23.25" customHeight="1">
      <c r="B1" s="70"/>
      <c r="D1" s="71"/>
      <c r="E1" s="71"/>
      <c r="F1" s="71"/>
      <c r="G1" s="71"/>
      <c r="H1" s="71"/>
      <c r="X1" s="3"/>
    </row>
    <row r="2" spans="2:25" ht="20.25">
      <c r="B2" s="70"/>
      <c r="C2" s="648"/>
      <c r="D2" s="648" t="s">
        <v>96</v>
      </c>
      <c r="E2" s="648"/>
      <c r="F2" s="648"/>
      <c r="G2" s="648"/>
      <c r="H2" s="71"/>
      <c r="Y2" s="261"/>
    </row>
    <row r="3" spans="2:25" ht="15.75">
      <c r="B3" s="70"/>
      <c r="C3" s="648"/>
      <c r="D3" s="648" t="s">
        <v>97</v>
      </c>
      <c r="E3" s="648"/>
      <c r="F3" s="648"/>
      <c r="G3" s="648"/>
      <c r="Y3" s="261"/>
    </row>
    <row r="4" spans="2:25" ht="18.75" thickBot="1">
      <c r="B4" s="69"/>
      <c r="D4" s="67"/>
      <c r="E4" s="67"/>
      <c r="F4" s="67"/>
      <c r="Y4" s="261" t="s">
        <v>0</v>
      </c>
    </row>
    <row r="5" spans="1:27" s="5" customFormat="1" ht="36" customHeight="1">
      <c r="A5" s="677" t="s">
        <v>1</v>
      </c>
      <c r="B5" s="680" t="s">
        <v>2</v>
      </c>
      <c r="C5" s="683" t="s">
        <v>29</v>
      </c>
      <c r="D5" s="684"/>
      <c r="E5" s="684"/>
      <c r="F5" s="684"/>
      <c r="G5" s="684"/>
      <c r="H5" s="684"/>
      <c r="I5" s="684"/>
      <c r="J5" s="684"/>
      <c r="K5" s="685"/>
      <c r="L5" s="683" t="s">
        <v>3</v>
      </c>
      <c r="M5" s="684"/>
      <c r="N5" s="685"/>
      <c r="O5" s="709" t="s">
        <v>61</v>
      </c>
      <c r="P5" s="709" t="s">
        <v>88</v>
      </c>
      <c r="Q5" s="712" t="s">
        <v>9</v>
      </c>
      <c r="R5" s="713"/>
      <c r="S5" s="688" t="s">
        <v>10</v>
      </c>
      <c r="T5" s="689"/>
      <c r="U5" s="690" t="s">
        <v>4</v>
      </c>
      <c r="V5" s="693" t="s">
        <v>5</v>
      </c>
      <c r="W5" s="700" t="s">
        <v>6</v>
      </c>
      <c r="X5" s="671" t="s">
        <v>7</v>
      </c>
      <c r="Y5" s="672"/>
      <c r="Z5" s="4"/>
      <c r="AA5" s="4"/>
    </row>
    <row r="6" spans="1:27" s="6" customFormat="1" ht="23.25" customHeight="1">
      <c r="A6" s="678"/>
      <c r="B6" s="681"/>
      <c r="C6" s="678" t="s">
        <v>33</v>
      </c>
      <c r="D6" s="703"/>
      <c r="E6" s="703"/>
      <c r="F6" s="703"/>
      <c r="G6" s="704" t="s">
        <v>34</v>
      </c>
      <c r="H6" s="703" t="s">
        <v>8</v>
      </c>
      <c r="I6" s="706"/>
      <c r="J6" s="706"/>
      <c r="K6" s="696" t="s">
        <v>89</v>
      </c>
      <c r="L6" s="678" t="s">
        <v>90</v>
      </c>
      <c r="M6" s="675" t="s">
        <v>91</v>
      </c>
      <c r="N6" s="707" t="s">
        <v>92</v>
      </c>
      <c r="O6" s="710"/>
      <c r="P6" s="710"/>
      <c r="Q6" s="686" t="s">
        <v>13</v>
      </c>
      <c r="R6" s="696" t="s">
        <v>14</v>
      </c>
      <c r="S6" s="686" t="s">
        <v>13</v>
      </c>
      <c r="T6" s="698" t="s">
        <v>14</v>
      </c>
      <c r="U6" s="691"/>
      <c r="V6" s="694"/>
      <c r="W6" s="701"/>
      <c r="X6" s="673"/>
      <c r="Y6" s="674"/>
      <c r="Z6" s="4"/>
      <c r="AA6" s="4"/>
    </row>
    <row r="7" spans="1:27" s="6" customFormat="1" ht="72.75" customHeight="1" thickBot="1">
      <c r="A7" s="679"/>
      <c r="B7" s="682"/>
      <c r="C7" s="679"/>
      <c r="D7" s="575" t="s">
        <v>12</v>
      </c>
      <c r="E7" s="575" t="s">
        <v>11</v>
      </c>
      <c r="F7" s="575" t="s">
        <v>93</v>
      </c>
      <c r="G7" s="705"/>
      <c r="H7" s="574" t="s">
        <v>12</v>
      </c>
      <c r="I7" s="574" t="s">
        <v>11</v>
      </c>
      <c r="J7" s="575" t="s">
        <v>93</v>
      </c>
      <c r="K7" s="697"/>
      <c r="L7" s="679"/>
      <c r="M7" s="676"/>
      <c r="N7" s="708"/>
      <c r="O7" s="711"/>
      <c r="P7" s="711"/>
      <c r="Q7" s="687"/>
      <c r="R7" s="697"/>
      <c r="S7" s="687"/>
      <c r="T7" s="699"/>
      <c r="U7" s="692"/>
      <c r="V7" s="695"/>
      <c r="W7" s="702"/>
      <c r="X7" s="262" t="s">
        <v>15</v>
      </c>
      <c r="Y7" s="263" t="s">
        <v>16</v>
      </c>
      <c r="Z7" s="4"/>
      <c r="AA7" s="4"/>
    </row>
    <row r="8" spans="1:27" s="155" customFormat="1" ht="15" customHeight="1">
      <c r="A8" s="265">
        <v>1</v>
      </c>
      <c r="B8" s="266" t="s">
        <v>44</v>
      </c>
      <c r="C8" s="89">
        <f aca="true" t="shared" si="0" ref="C8:C46">SUM(D8:F8)</f>
        <v>11282136.55</v>
      </c>
      <c r="D8" s="267">
        <f>D9+D10+D11+D12-D13</f>
        <v>6727451.84</v>
      </c>
      <c r="E8" s="267">
        <f>E9+E10+E11+E12-E13</f>
        <v>4452736.64</v>
      </c>
      <c r="F8" s="267">
        <f>F9+F10+F11+F12-F13</f>
        <v>101948.07</v>
      </c>
      <c r="G8" s="87">
        <f aca="true" t="shared" si="1" ref="G8:G46">SUM(H8:J8)</f>
        <v>9875498.419999998</v>
      </c>
      <c r="H8" s="267">
        <f>H9+H10+H11+H12-H13</f>
        <v>3970240.8999999994</v>
      </c>
      <c r="I8" s="267">
        <f>I9+I10+I11+I12-I13</f>
        <v>4480627.489999999</v>
      </c>
      <c r="J8" s="267">
        <f>J9+J10+J11+J12-J13</f>
        <v>1424630.03</v>
      </c>
      <c r="K8" s="88">
        <f aca="true" t="shared" si="2" ref="K8:K38">C8-G8</f>
        <v>1406638.1300000027</v>
      </c>
      <c r="L8" s="267">
        <f>L9+L10+L11+L12-L13</f>
        <v>5031749.04</v>
      </c>
      <c r="M8" s="267">
        <f>M9+M10+M11+M12-M13</f>
        <v>3593660.16</v>
      </c>
      <c r="N8" s="88">
        <f aca="true" t="shared" si="3" ref="N8:N46">L8-M8</f>
        <v>1438088.88</v>
      </c>
      <c r="O8" s="576">
        <f aca="true" t="shared" si="4" ref="O8:V8">O9+O10+O11+O12-O13</f>
        <v>3510334.1899999995</v>
      </c>
      <c r="P8" s="576">
        <f t="shared" si="4"/>
        <v>-665607.1799999988</v>
      </c>
      <c r="Q8" s="577">
        <f t="shared" si="4"/>
        <v>1907189.8</v>
      </c>
      <c r="R8" s="578">
        <f t="shared" si="4"/>
        <v>138001.38</v>
      </c>
      <c r="S8" s="267">
        <f t="shared" si="4"/>
        <v>26504.569999999996</v>
      </c>
      <c r="T8" s="579">
        <f t="shared" si="4"/>
        <v>21079.54</v>
      </c>
      <c r="U8" s="157">
        <f t="shared" si="4"/>
        <v>1109006.2700000012</v>
      </c>
      <c r="V8" s="580">
        <f t="shared" si="4"/>
        <v>9295</v>
      </c>
      <c r="W8" s="90">
        <f aca="true" t="shared" si="5" ref="W8:W46">U8-V8</f>
        <v>1099711.2700000012</v>
      </c>
      <c r="X8" s="267">
        <f>X9+X10+X11+X12-X13-Y10</f>
        <v>1099711.27</v>
      </c>
      <c r="Y8" s="581"/>
      <c r="Z8" s="339"/>
      <c r="AA8" s="264"/>
    </row>
    <row r="9" spans="1:27" ht="14.25" customHeight="1">
      <c r="A9" s="160"/>
      <c r="B9" s="268" t="s">
        <v>17</v>
      </c>
      <c r="C9" s="41">
        <f t="shared" si="0"/>
        <v>10768263.55</v>
      </c>
      <c r="D9" s="50">
        <v>6233298.84</v>
      </c>
      <c r="E9" s="50">
        <v>4433016.64</v>
      </c>
      <c r="F9" s="50">
        <v>101948.07</v>
      </c>
      <c r="G9" s="50">
        <f>SUM(H9:J9)</f>
        <v>9158949.02</v>
      </c>
      <c r="H9" s="50">
        <v>4074985.25</v>
      </c>
      <c r="I9" s="50">
        <v>4470292.18</v>
      </c>
      <c r="J9" s="582">
        <v>613671.59</v>
      </c>
      <c r="K9" s="341">
        <f t="shared" si="2"/>
        <v>1609314.5300000012</v>
      </c>
      <c r="L9" s="342">
        <v>375154.53</v>
      </c>
      <c r="M9" s="50">
        <v>92062.73</v>
      </c>
      <c r="N9" s="341">
        <f t="shared" si="3"/>
        <v>283091.80000000005</v>
      </c>
      <c r="O9" s="583">
        <v>3186537.32</v>
      </c>
      <c r="P9" s="584">
        <f>K9+N9-O9</f>
        <v>-1294130.9899999986</v>
      </c>
      <c r="Q9" s="342">
        <v>1865100.76</v>
      </c>
      <c r="R9" s="341">
        <v>106328.65</v>
      </c>
      <c r="S9" s="45">
        <v>26491.14</v>
      </c>
      <c r="T9" s="582">
        <v>16482.39</v>
      </c>
      <c r="U9" s="585">
        <f>P9+Q9-R9+S9-T9</f>
        <v>474649.8700000014</v>
      </c>
      <c r="V9" s="585">
        <v>6352</v>
      </c>
      <c r="W9" s="45">
        <f>U9-V9</f>
        <v>468297.8700000014</v>
      </c>
      <c r="X9" s="340">
        <v>468297.87</v>
      </c>
      <c r="Y9" s="44"/>
      <c r="Z9" s="7"/>
      <c r="AA9" s="7"/>
    </row>
    <row r="10" spans="1:27" ht="14.25" customHeight="1">
      <c r="A10" s="160"/>
      <c r="B10" s="154" t="s">
        <v>28</v>
      </c>
      <c r="C10" s="41">
        <f t="shared" si="0"/>
        <v>0</v>
      </c>
      <c r="D10" s="42">
        <v>0</v>
      </c>
      <c r="E10" s="42">
        <v>0</v>
      </c>
      <c r="F10" s="42">
        <v>0</v>
      </c>
      <c r="G10" s="50">
        <f t="shared" si="1"/>
        <v>0</v>
      </c>
      <c r="H10" s="42">
        <v>0</v>
      </c>
      <c r="I10" s="43"/>
      <c r="J10" s="43">
        <v>0</v>
      </c>
      <c r="K10" s="269">
        <f t="shared" si="2"/>
        <v>0</v>
      </c>
      <c r="L10" s="41">
        <v>1545340.67</v>
      </c>
      <c r="M10" s="42">
        <v>1594492.2</v>
      </c>
      <c r="N10" s="269">
        <f t="shared" si="3"/>
        <v>-49151.53000000003</v>
      </c>
      <c r="O10" s="586">
        <v>80281.38</v>
      </c>
      <c r="P10" s="584">
        <f aca="true" t="shared" si="6" ref="P10:P46">K10+N10-O10</f>
        <v>-129432.91000000003</v>
      </c>
      <c r="Q10" s="41">
        <v>47965.7</v>
      </c>
      <c r="R10" s="269">
        <v>20127.02</v>
      </c>
      <c r="S10" s="45">
        <v>0.76</v>
      </c>
      <c r="T10" s="582">
        <v>4085.51</v>
      </c>
      <c r="U10" s="585">
        <f aca="true" t="shared" si="7" ref="U10:U46">P10+Q10-R10+S10-T10</f>
        <v>-105678.98000000004</v>
      </c>
      <c r="V10" s="587">
        <v>2628</v>
      </c>
      <c r="W10" s="51">
        <f t="shared" si="5"/>
        <v>-108306.98000000004</v>
      </c>
      <c r="X10" s="42"/>
      <c r="Y10" s="269">
        <v>108306.98</v>
      </c>
      <c r="Z10" s="7"/>
      <c r="AA10" s="7"/>
    </row>
    <row r="11" spans="1:27" ht="14.25" customHeight="1">
      <c r="A11" s="160"/>
      <c r="B11" s="162" t="s">
        <v>21</v>
      </c>
      <c r="C11" s="41">
        <f t="shared" si="0"/>
        <v>0</v>
      </c>
      <c r="D11" s="42">
        <v>0</v>
      </c>
      <c r="E11" s="42">
        <v>0</v>
      </c>
      <c r="F11" s="42">
        <v>0</v>
      </c>
      <c r="G11" s="50">
        <f t="shared" si="1"/>
        <v>940664.37</v>
      </c>
      <c r="H11" s="42">
        <v>0</v>
      </c>
      <c r="I11" s="43">
        <v>0</v>
      </c>
      <c r="J11" s="43">
        <v>940664.37</v>
      </c>
      <c r="K11" s="269">
        <f t="shared" si="2"/>
        <v>-940664.37</v>
      </c>
      <c r="L11" s="41">
        <v>3397324.4</v>
      </c>
      <c r="M11" s="42">
        <v>1917557.23</v>
      </c>
      <c r="N11" s="269">
        <f t="shared" si="3"/>
        <v>1479767.17</v>
      </c>
      <c r="O11" s="586">
        <v>224005.44</v>
      </c>
      <c r="P11" s="584">
        <f t="shared" si="6"/>
        <v>315097.3599999999</v>
      </c>
      <c r="Q11" s="269">
        <v>48891.03</v>
      </c>
      <c r="R11" s="51">
        <v>11545.71</v>
      </c>
      <c r="S11" s="43">
        <v>12.67</v>
      </c>
      <c r="T11" s="43">
        <v>511.64</v>
      </c>
      <c r="U11" s="585">
        <f t="shared" si="7"/>
        <v>351943.70999999985</v>
      </c>
      <c r="V11" s="587">
        <v>315</v>
      </c>
      <c r="W11" s="51">
        <f t="shared" si="5"/>
        <v>351628.70999999985</v>
      </c>
      <c r="X11" s="42">
        <v>351628.71</v>
      </c>
      <c r="Y11" s="44"/>
      <c r="Z11" s="7"/>
      <c r="AA11" s="7"/>
    </row>
    <row r="12" spans="1:27" ht="14.25" customHeight="1" thickBot="1">
      <c r="A12" s="160"/>
      <c r="B12" s="163" t="s">
        <v>22</v>
      </c>
      <c r="C12" s="41">
        <f t="shared" si="0"/>
        <v>640181.46</v>
      </c>
      <c r="D12" s="42">
        <v>619921.46</v>
      </c>
      <c r="E12" s="42">
        <v>20260</v>
      </c>
      <c r="F12" s="42">
        <v>0</v>
      </c>
      <c r="G12" s="50">
        <f t="shared" si="1"/>
        <v>171721.89</v>
      </c>
      <c r="H12" s="42">
        <v>150907.89</v>
      </c>
      <c r="I12" s="43">
        <v>20814</v>
      </c>
      <c r="J12" s="43">
        <v>0</v>
      </c>
      <c r="K12" s="269">
        <f t="shared" si="2"/>
        <v>468459.56999999995</v>
      </c>
      <c r="L12" s="41"/>
      <c r="M12" s="49">
        <v>0</v>
      </c>
      <c r="N12" s="269">
        <f t="shared" si="3"/>
        <v>0</v>
      </c>
      <c r="O12" s="586">
        <v>80367.9</v>
      </c>
      <c r="P12" s="584">
        <f t="shared" si="6"/>
        <v>388091.6699999999</v>
      </c>
      <c r="Q12" s="41"/>
      <c r="R12" s="269"/>
      <c r="S12" s="50"/>
      <c r="T12" s="43"/>
      <c r="U12" s="585">
        <f t="shared" si="7"/>
        <v>388091.6699999999</v>
      </c>
      <c r="V12" s="47"/>
      <c r="W12" s="51">
        <f t="shared" si="5"/>
        <v>388091.6699999999</v>
      </c>
      <c r="X12" s="270">
        <v>388091.67</v>
      </c>
      <c r="Y12" s="269"/>
      <c r="Z12" s="7"/>
      <c r="AA12" s="7"/>
    </row>
    <row r="13" spans="1:27" ht="14.25" customHeight="1">
      <c r="A13" s="160"/>
      <c r="B13" s="163" t="s">
        <v>58</v>
      </c>
      <c r="C13" s="138">
        <f t="shared" si="0"/>
        <v>126308.46</v>
      </c>
      <c r="D13" s="139">
        <v>125768.46</v>
      </c>
      <c r="E13" s="139">
        <v>540</v>
      </c>
      <c r="F13" s="139">
        <v>0</v>
      </c>
      <c r="G13" s="140">
        <f t="shared" si="1"/>
        <v>395836.86</v>
      </c>
      <c r="H13" s="139">
        <v>255652.24</v>
      </c>
      <c r="I13" s="139">
        <v>10478.69</v>
      </c>
      <c r="J13" s="139">
        <v>129705.93</v>
      </c>
      <c r="K13" s="161">
        <f t="shared" si="2"/>
        <v>-269528.39999999997</v>
      </c>
      <c r="L13" s="588">
        <v>286070.56</v>
      </c>
      <c r="M13" s="42">
        <v>10452</v>
      </c>
      <c r="N13" s="161">
        <f t="shared" si="3"/>
        <v>275618.56</v>
      </c>
      <c r="O13" s="414">
        <v>60857.85</v>
      </c>
      <c r="P13" s="584">
        <f t="shared" si="6"/>
        <v>-54767.689999999966</v>
      </c>
      <c r="Q13" s="589">
        <v>54767.69</v>
      </c>
      <c r="R13" s="590"/>
      <c r="S13" s="142"/>
      <c r="T13" s="141"/>
      <c r="U13" s="585">
        <f t="shared" si="7"/>
        <v>3.637978807091713E-11</v>
      </c>
      <c r="V13" s="142"/>
      <c r="W13" s="456">
        <f t="shared" si="5"/>
        <v>3.637978807091713E-11</v>
      </c>
      <c r="X13" s="64"/>
      <c r="Y13" s="72"/>
      <c r="Z13" s="7"/>
      <c r="AA13" s="7"/>
    </row>
    <row r="14" spans="1:27" ht="14.25" customHeight="1">
      <c r="A14" s="271">
        <v>2</v>
      </c>
      <c r="B14" s="165" t="s">
        <v>39</v>
      </c>
      <c r="C14" s="148">
        <f t="shared" si="0"/>
        <v>3830850.33</v>
      </c>
      <c r="D14" s="91">
        <f>328816.56+1010892.52</f>
        <v>1339709.08</v>
      </c>
      <c r="E14" s="91">
        <v>2491141.25</v>
      </c>
      <c r="F14" s="91">
        <v>0</v>
      </c>
      <c r="G14" s="91">
        <f t="shared" si="1"/>
        <v>4001093.8500000006</v>
      </c>
      <c r="H14" s="91">
        <v>1432962.36</v>
      </c>
      <c r="I14" s="91">
        <v>2568131.49</v>
      </c>
      <c r="J14" s="91">
        <v>0</v>
      </c>
      <c r="K14" s="272">
        <f t="shared" si="2"/>
        <v>-170243.52000000048</v>
      </c>
      <c r="L14" s="273">
        <v>365402.15</v>
      </c>
      <c r="M14" s="91">
        <v>52565.71</v>
      </c>
      <c r="N14" s="272">
        <f t="shared" si="3"/>
        <v>312836.44</v>
      </c>
      <c r="O14" s="591">
        <v>104922.52</v>
      </c>
      <c r="P14" s="592">
        <f t="shared" si="6"/>
        <v>37670.399999999514</v>
      </c>
      <c r="Q14" s="593">
        <v>50915.15</v>
      </c>
      <c r="R14" s="272">
        <v>2495.32</v>
      </c>
      <c r="S14" s="91">
        <v>4537.79</v>
      </c>
      <c r="T14" s="594">
        <v>1052.6</v>
      </c>
      <c r="U14" s="595">
        <f t="shared" si="7"/>
        <v>89575.4199999995</v>
      </c>
      <c r="V14" s="273">
        <v>80</v>
      </c>
      <c r="W14" s="91">
        <f t="shared" si="5"/>
        <v>89495.4199999995</v>
      </c>
      <c r="X14" s="91">
        <v>89495.42</v>
      </c>
      <c r="Y14" s="272"/>
      <c r="Z14" s="7"/>
      <c r="AA14" s="7"/>
    </row>
    <row r="15" spans="1:27" ht="14.25" customHeight="1">
      <c r="A15" s="274">
        <v>3</v>
      </c>
      <c r="B15" s="170" t="s">
        <v>41</v>
      </c>
      <c r="C15" s="275">
        <f t="shared" si="0"/>
        <v>11944435.42</v>
      </c>
      <c r="D15" s="93">
        <v>879816.38</v>
      </c>
      <c r="E15" s="93">
        <v>11064619.04</v>
      </c>
      <c r="F15" s="93">
        <v>0</v>
      </c>
      <c r="G15" s="93">
        <f t="shared" si="1"/>
        <v>14149185.25</v>
      </c>
      <c r="H15" s="93">
        <v>880455.19</v>
      </c>
      <c r="I15" s="93">
        <v>13268730.06</v>
      </c>
      <c r="J15" s="276">
        <v>0</v>
      </c>
      <c r="K15" s="94">
        <f t="shared" si="2"/>
        <v>-2204749.83</v>
      </c>
      <c r="L15" s="275">
        <v>2141563.32</v>
      </c>
      <c r="M15" s="93">
        <v>0</v>
      </c>
      <c r="N15" s="94">
        <f t="shared" si="3"/>
        <v>2141563.32</v>
      </c>
      <c r="O15" s="596">
        <v>81959.17</v>
      </c>
      <c r="P15" s="597">
        <f t="shared" si="6"/>
        <v>-145145.68000000023</v>
      </c>
      <c r="Q15" s="275">
        <v>328869.43</v>
      </c>
      <c r="R15" s="94">
        <v>80667.61</v>
      </c>
      <c r="S15" s="93">
        <v>775.46</v>
      </c>
      <c r="T15" s="598">
        <v>8367.02</v>
      </c>
      <c r="U15" s="596">
        <f t="shared" si="7"/>
        <v>95464.57999999977</v>
      </c>
      <c r="V15" s="92">
        <v>1590</v>
      </c>
      <c r="W15" s="92">
        <f>U15-V15</f>
        <v>93874.57999999977</v>
      </c>
      <c r="X15" s="93">
        <v>93874.58</v>
      </c>
      <c r="Y15" s="94"/>
      <c r="Z15" s="7"/>
      <c r="AA15" s="7"/>
    </row>
    <row r="16" spans="1:27" ht="14.25" customHeight="1">
      <c r="A16" s="277">
        <v>4</v>
      </c>
      <c r="B16" s="175" t="s">
        <v>40</v>
      </c>
      <c r="C16" s="111">
        <f t="shared" si="0"/>
        <v>9526177.37</v>
      </c>
      <c r="D16" s="97">
        <f>D17+D18+D19+D20-D22+D21</f>
        <v>3819635.57</v>
      </c>
      <c r="E16" s="97">
        <f>E17+E18+E19+E20-E22+E21</f>
        <v>4937874.53</v>
      </c>
      <c r="F16" s="97">
        <f>F17+F18+F19+F20-F22+F21</f>
        <v>768667.27</v>
      </c>
      <c r="G16" s="97">
        <f t="shared" si="1"/>
        <v>9854970.65</v>
      </c>
      <c r="H16" s="97">
        <f>H17+H18+H19+H20-H22+H21</f>
        <v>4122366.03</v>
      </c>
      <c r="I16" s="97">
        <f>I17+I18+I19+I20-I22+I21</f>
        <v>5636483.3100000005</v>
      </c>
      <c r="J16" s="97">
        <f aca="true" t="shared" si="8" ref="J16:W16">J17+J18+J19+J20-J22+J21</f>
        <v>96121.31</v>
      </c>
      <c r="K16" s="113">
        <f t="shared" si="2"/>
        <v>-328793.2800000012</v>
      </c>
      <c r="L16" s="97">
        <f t="shared" si="8"/>
        <v>3519673.71</v>
      </c>
      <c r="M16" s="97">
        <f t="shared" si="8"/>
        <v>3476717.26</v>
      </c>
      <c r="N16" s="113">
        <f t="shared" si="3"/>
        <v>42956.450000000186</v>
      </c>
      <c r="O16" s="97">
        <f t="shared" si="8"/>
        <v>616279.78</v>
      </c>
      <c r="P16" s="97">
        <f t="shared" si="8"/>
        <v>-902116.6100000017</v>
      </c>
      <c r="Q16" s="97">
        <f t="shared" si="8"/>
        <v>553878.63</v>
      </c>
      <c r="R16" s="97">
        <f t="shared" si="8"/>
        <v>45909.54000000001</v>
      </c>
      <c r="S16" s="97">
        <f t="shared" si="8"/>
        <v>1026.55</v>
      </c>
      <c r="T16" s="97">
        <f t="shared" si="8"/>
        <v>99264.78000000001</v>
      </c>
      <c r="U16" s="97">
        <f t="shared" si="8"/>
        <v>-492385.75000000175</v>
      </c>
      <c r="V16" s="97">
        <f t="shared" si="8"/>
        <v>3643</v>
      </c>
      <c r="W16" s="599">
        <f t="shared" si="8"/>
        <v>-496028.75000000175</v>
      </c>
      <c r="X16" s="599"/>
      <c r="Y16" s="600">
        <f>SUM(Y18:Y21)+Y17-X18-X19-X20</f>
        <v>496028.75</v>
      </c>
      <c r="Z16" s="7"/>
      <c r="AA16" s="7"/>
    </row>
    <row r="17" spans="1:27" ht="14.25" customHeight="1">
      <c r="A17" s="160"/>
      <c r="B17" s="177" t="s">
        <v>37</v>
      </c>
      <c r="C17" s="41">
        <f t="shared" si="0"/>
        <v>9573765.78</v>
      </c>
      <c r="D17" s="42">
        <v>3819635.57</v>
      </c>
      <c r="E17" s="42">
        <v>4985462.94</v>
      </c>
      <c r="F17" s="42">
        <v>768667.27</v>
      </c>
      <c r="G17" s="42">
        <f t="shared" si="1"/>
        <v>10359150.370000001</v>
      </c>
      <c r="H17" s="42">
        <v>4122366.03</v>
      </c>
      <c r="I17" s="42">
        <v>6140663.03</v>
      </c>
      <c r="J17" s="43">
        <v>96121.31</v>
      </c>
      <c r="K17" s="341">
        <f t="shared" si="2"/>
        <v>-785384.5900000017</v>
      </c>
      <c r="L17" s="41">
        <v>0</v>
      </c>
      <c r="M17" s="42">
        <v>0</v>
      </c>
      <c r="N17" s="269">
        <f t="shared" si="3"/>
        <v>0</v>
      </c>
      <c r="O17" s="585">
        <v>361229.38</v>
      </c>
      <c r="P17" s="584">
        <f t="shared" si="6"/>
        <v>-1146613.9700000016</v>
      </c>
      <c r="Q17" s="41">
        <v>301563.3</v>
      </c>
      <c r="R17" s="269">
        <v>45873.41</v>
      </c>
      <c r="S17" s="42">
        <v>0</v>
      </c>
      <c r="T17" s="43">
        <v>1599.01</v>
      </c>
      <c r="U17" s="585">
        <f t="shared" si="7"/>
        <v>-892523.0900000016</v>
      </c>
      <c r="V17" s="40">
        <v>2325</v>
      </c>
      <c r="W17" s="45">
        <f aca="true" t="shared" si="9" ref="W17:W22">U17-V17</f>
        <v>-894848.0900000016</v>
      </c>
      <c r="X17" s="42"/>
      <c r="Y17" s="269">
        <v>894848.09</v>
      </c>
      <c r="Z17" s="7"/>
      <c r="AA17" s="7"/>
    </row>
    <row r="18" spans="1:27" ht="14.25" customHeight="1">
      <c r="A18" s="160"/>
      <c r="B18" s="162" t="s">
        <v>18</v>
      </c>
      <c r="C18" s="41">
        <f t="shared" si="0"/>
        <v>0</v>
      </c>
      <c r="D18" s="53">
        <v>0</v>
      </c>
      <c r="E18" s="53">
        <v>0</v>
      </c>
      <c r="F18" s="53">
        <v>0</v>
      </c>
      <c r="G18" s="42">
        <f t="shared" si="1"/>
        <v>0</v>
      </c>
      <c r="H18" s="42">
        <v>0</v>
      </c>
      <c r="I18" s="42">
        <v>0</v>
      </c>
      <c r="J18" s="42">
        <v>0</v>
      </c>
      <c r="K18" s="269">
        <f t="shared" si="2"/>
        <v>0</v>
      </c>
      <c r="L18" s="41">
        <v>1861845.18</v>
      </c>
      <c r="M18" s="42">
        <v>1608401.85</v>
      </c>
      <c r="N18" s="269">
        <f t="shared" si="3"/>
        <v>253443.32999999984</v>
      </c>
      <c r="O18" s="585">
        <v>103869.77</v>
      </c>
      <c r="P18" s="584">
        <f t="shared" si="6"/>
        <v>149573.55999999982</v>
      </c>
      <c r="Q18" s="41">
        <v>7187.16</v>
      </c>
      <c r="R18" s="269">
        <v>2.14</v>
      </c>
      <c r="S18" s="42">
        <v>979.86</v>
      </c>
      <c r="T18" s="43">
        <v>2145.48</v>
      </c>
      <c r="U18" s="585">
        <f t="shared" si="7"/>
        <v>155592.9599999998</v>
      </c>
      <c r="V18" s="51">
        <v>1318</v>
      </c>
      <c r="W18" s="45">
        <f t="shared" si="9"/>
        <v>154274.9599999998</v>
      </c>
      <c r="X18" s="42">
        <v>154274.96</v>
      </c>
      <c r="Y18" s="269"/>
      <c r="Z18" s="7"/>
      <c r="AA18" s="7"/>
    </row>
    <row r="19" spans="1:27" ht="14.25" customHeight="1">
      <c r="A19" s="160"/>
      <c r="B19" s="179" t="s">
        <v>19</v>
      </c>
      <c r="C19" s="41">
        <f t="shared" si="0"/>
        <v>0</v>
      </c>
      <c r="D19" s="53">
        <v>0</v>
      </c>
      <c r="E19" s="48">
        <v>0</v>
      </c>
      <c r="F19" s="53">
        <v>0</v>
      </c>
      <c r="G19" s="42">
        <f t="shared" si="1"/>
        <v>0</v>
      </c>
      <c r="H19" s="42">
        <v>0</v>
      </c>
      <c r="I19" s="43">
        <v>0</v>
      </c>
      <c r="J19" s="42">
        <v>0</v>
      </c>
      <c r="K19" s="269">
        <f t="shared" si="2"/>
        <v>0</v>
      </c>
      <c r="L19" s="41">
        <v>1348927.54</v>
      </c>
      <c r="M19" s="42">
        <v>1098999.19</v>
      </c>
      <c r="N19" s="269">
        <f t="shared" si="3"/>
        <v>249928.3500000001</v>
      </c>
      <c r="O19" s="585">
        <v>16916.5</v>
      </c>
      <c r="P19" s="584">
        <f t="shared" si="6"/>
        <v>233011.8500000001</v>
      </c>
      <c r="Q19" s="41">
        <v>32690.87</v>
      </c>
      <c r="R19" s="269">
        <v>30.75</v>
      </c>
      <c r="S19" s="42">
        <v>46.69</v>
      </c>
      <c r="T19" s="43">
        <v>95451.35</v>
      </c>
      <c r="U19" s="585">
        <f t="shared" si="7"/>
        <v>170267.31000000008</v>
      </c>
      <c r="V19" s="51">
        <v>0</v>
      </c>
      <c r="W19" s="45">
        <f t="shared" si="9"/>
        <v>170267.31000000008</v>
      </c>
      <c r="X19" s="42">
        <v>170267.31</v>
      </c>
      <c r="Y19" s="269"/>
      <c r="Z19" s="7"/>
      <c r="AA19" s="7"/>
    </row>
    <row r="20" spans="1:27" ht="14.25" customHeight="1">
      <c r="A20" s="160"/>
      <c r="B20" s="179" t="s">
        <v>31</v>
      </c>
      <c r="C20" s="41">
        <f t="shared" si="0"/>
        <v>0</v>
      </c>
      <c r="D20" s="53">
        <v>0</v>
      </c>
      <c r="E20" s="53">
        <v>0</v>
      </c>
      <c r="F20" s="53">
        <v>0</v>
      </c>
      <c r="G20" s="42">
        <f t="shared" si="1"/>
        <v>0</v>
      </c>
      <c r="H20" s="42">
        <v>0</v>
      </c>
      <c r="I20" s="42">
        <v>0</v>
      </c>
      <c r="J20" s="42">
        <v>0</v>
      </c>
      <c r="K20" s="269">
        <f t="shared" si="2"/>
        <v>0</v>
      </c>
      <c r="L20" s="41">
        <v>624352.08</v>
      </c>
      <c r="M20" s="42">
        <v>540676.25</v>
      </c>
      <c r="N20" s="269">
        <f t="shared" si="3"/>
        <v>83675.82999999996</v>
      </c>
      <c r="O20" s="585">
        <v>130161.88</v>
      </c>
      <c r="P20" s="584">
        <f t="shared" si="6"/>
        <v>-46486.05000000005</v>
      </c>
      <c r="Q20" s="41">
        <v>142435.14</v>
      </c>
      <c r="R20" s="269">
        <v>2.08</v>
      </c>
      <c r="S20" s="42"/>
      <c r="T20" s="43">
        <v>58</v>
      </c>
      <c r="U20" s="585">
        <f t="shared" si="7"/>
        <v>95889.00999999997</v>
      </c>
      <c r="V20" s="51">
        <v>0</v>
      </c>
      <c r="W20" s="45">
        <f t="shared" si="9"/>
        <v>95889.00999999997</v>
      </c>
      <c r="X20" s="42">
        <v>95889.01</v>
      </c>
      <c r="Y20" s="269"/>
      <c r="Z20" s="7"/>
      <c r="AA20" s="7"/>
    </row>
    <row r="21" spans="1:27" ht="14.25" customHeight="1">
      <c r="A21" s="160"/>
      <c r="B21" s="601" t="s">
        <v>86</v>
      </c>
      <c r="C21" s="41">
        <f t="shared" si="0"/>
        <v>0</v>
      </c>
      <c r="D21" s="53">
        <v>0</v>
      </c>
      <c r="E21" s="53">
        <v>0</v>
      </c>
      <c r="F21" s="53">
        <v>0</v>
      </c>
      <c r="G21" s="42">
        <f t="shared" si="1"/>
        <v>0</v>
      </c>
      <c r="H21" s="42">
        <v>0</v>
      </c>
      <c r="I21" s="42">
        <v>0</v>
      </c>
      <c r="J21" s="43">
        <v>0</v>
      </c>
      <c r="K21" s="269">
        <f t="shared" si="2"/>
        <v>0</v>
      </c>
      <c r="L21" s="41">
        <v>188728.63</v>
      </c>
      <c r="M21" s="42">
        <v>276228.38</v>
      </c>
      <c r="N21" s="269">
        <f t="shared" si="3"/>
        <v>-87499.75</v>
      </c>
      <c r="O21" s="585">
        <v>4102.25</v>
      </c>
      <c r="P21" s="584">
        <f t="shared" si="6"/>
        <v>-91602</v>
      </c>
      <c r="Q21" s="602">
        <v>70002.16</v>
      </c>
      <c r="R21" s="269">
        <v>1.16</v>
      </c>
      <c r="S21" s="42">
        <v>0</v>
      </c>
      <c r="T21" s="43">
        <v>10.94</v>
      </c>
      <c r="U21" s="585">
        <f t="shared" si="7"/>
        <v>-21611.939999999995</v>
      </c>
      <c r="V21" s="51">
        <v>0</v>
      </c>
      <c r="W21" s="45">
        <f t="shared" si="9"/>
        <v>-21611.939999999995</v>
      </c>
      <c r="X21" s="42"/>
      <c r="Y21" s="269">
        <v>21611.94</v>
      </c>
      <c r="Z21" s="7"/>
      <c r="AA21" s="7"/>
    </row>
    <row r="22" spans="1:27" ht="14.25" customHeight="1">
      <c r="A22" s="160"/>
      <c r="B22" s="163" t="s">
        <v>58</v>
      </c>
      <c r="C22" s="41">
        <f t="shared" si="0"/>
        <v>47588.41</v>
      </c>
      <c r="D22" s="42"/>
      <c r="E22" s="278">
        <v>47588.41</v>
      </c>
      <c r="F22" s="42"/>
      <c r="G22" s="42">
        <f t="shared" si="1"/>
        <v>504179.72</v>
      </c>
      <c r="H22" s="42"/>
      <c r="I22" s="278">
        <v>504179.72</v>
      </c>
      <c r="J22" s="43"/>
      <c r="K22" s="269">
        <f t="shared" si="2"/>
        <v>-456591.30999999994</v>
      </c>
      <c r="L22" s="342">
        <v>504179.72</v>
      </c>
      <c r="M22" s="50">
        <v>47588.41</v>
      </c>
      <c r="N22" s="269">
        <f t="shared" si="3"/>
        <v>456591.30999999994</v>
      </c>
      <c r="O22" s="450"/>
      <c r="P22" s="584">
        <f t="shared" si="6"/>
        <v>0</v>
      </c>
      <c r="Q22" s="603"/>
      <c r="R22" s="297"/>
      <c r="S22" s="42"/>
      <c r="T22" s="43"/>
      <c r="U22" s="585">
        <f t="shared" si="7"/>
        <v>0</v>
      </c>
      <c r="V22" s="47"/>
      <c r="W22" s="45">
        <f t="shared" si="9"/>
        <v>0</v>
      </c>
      <c r="X22" s="46"/>
      <c r="Y22" s="44"/>
      <c r="Z22" s="7"/>
      <c r="AA22" s="7"/>
    </row>
    <row r="23" spans="1:27" ht="14.25" customHeight="1">
      <c r="A23" s="280">
        <v>5</v>
      </c>
      <c r="B23" s="181" t="s">
        <v>42</v>
      </c>
      <c r="C23" s="281">
        <f t="shared" si="0"/>
        <v>9280062.280000001</v>
      </c>
      <c r="D23" s="282">
        <v>5374529.2</v>
      </c>
      <c r="E23" s="282">
        <v>3905533.08</v>
      </c>
      <c r="F23" s="282">
        <v>0</v>
      </c>
      <c r="G23" s="282">
        <f t="shared" si="1"/>
        <v>9145490.39</v>
      </c>
      <c r="H23" s="282">
        <v>4924989.98</v>
      </c>
      <c r="I23" s="282">
        <v>4133080.41</v>
      </c>
      <c r="J23" s="283">
        <v>87420</v>
      </c>
      <c r="K23" s="284">
        <f t="shared" si="2"/>
        <v>134571.8900000006</v>
      </c>
      <c r="L23" s="281">
        <v>0</v>
      </c>
      <c r="M23" s="282">
        <v>0</v>
      </c>
      <c r="N23" s="284">
        <f t="shared" si="3"/>
        <v>0</v>
      </c>
      <c r="O23" s="604">
        <v>57065.08</v>
      </c>
      <c r="P23" s="605">
        <f t="shared" si="6"/>
        <v>77506.8100000006</v>
      </c>
      <c r="Q23" s="281">
        <v>404831.64</v>
      </c>
      <c r="R23" s="284">
        <v>32303.56</v>
      </c>
      <c r="S23" s="282">
        <v>1278.83</v>
      </c>
      <c r="T23" s="606">
        <v>47519.67</v>
      </c>
      <c r="U23" s="604">
        <f t="shared" si="7"/>
        <v>403794.0500000006</v>
      </c>
      <c r="V23" s="285">
        <v>2163</v>
      </c>
      <c r="W23" s="285">
        <f>U23-V23</f>
        <v>401631.0500000006</v>
      </c>
      <c r="X23" s="282">
        <v>401631.05</v>
      </c>
      <c r="Y23" s="284"/>
      <c r="Z23" s="7"/>
      <c r="AA23" s="7"/>
    </row>
    <row r="24" spans="1:27" ht="14.25" customHeight="1">
      <c r="A24" s="286">
        <v>6</v>
      </c>
      <c r="B24" s="187" t="s">
        <v>43</v>
      </c>
      <c r="C24" s="287">
        <f t="shared" si="0"/>
        <v>9117010</v>
      </c>
      <c r="D24" s="100">
        <v>4484491.92</v>
      </c>
      <c r="E24" s="100">
        <v>4632518.08</v>
      </c>
      <c r="F24" s="100">
        <v>0</v>
      </c>
      <c r="G24" s="100">
        <f t="shared" si="1"/>
        <v>8749722.6</v>
      </c>
      <c r="H24" s="100">
        <v>3306529.31</v>
      </c>
      <c r="I24" s="288">
        <v>5443193.29</v>
      </c>
      <c r="J24" s="288">
        <v>0</v>
      </c>
      <c r="K24" s="98">
        <f t="shared" si="2"/>
        <v>367287.4000000004</v>
      </c>
      <c r="L24" s="287">
        <v>0</v>
      </c>
      <c r="M24" s="100">
        <v>0</v>
      </c>
      <c r="N24" s="98">
        <f t="shared" si="3"/>
        <v>0</v>
      </c>
      <c r="O24" s="607">
        <v>120598.68</v>
      </c>
      <c r="P24" s="608">
        <f t="shared" si="6"/>
        <v>246688.72000000038</v>
      </c>
      <c r="Q24" s="287">
        <v>7194.68</v>
      </c>
      <c r="R24" s="98">
        <v>40532.56</v>
      </c>
      <c r="S24" s="100">
        <v>393.66</v>
      </c>
      <c r="T24" s="609">
        <v>1403.28</v>
      </c>
      <c r="U24" s="607">
        <f t="shared" si="7"/>
        <v>212341.22000000038</v>
      </c>
      <c r="V24" s="99">
        <v>5297</v>
      </c>
      <c r="W24" s="99">
        <f>U24-V24</f>
        <v>207044.22000000038</v>
      </c>
      <c r="X24" s="100">
        <v>207044.22</v>
      </c>
      <c r="Y24" s="98"/>
      <c r="Z24" s="7"/>
      <c r="AA24" s="7"/>
    </row>
    <row r="25" spans="1:27" ht="14.25" customHeight="1">
      <c r="A25" s="289">
        <v>7</v>
      </c>
      <c r="B25" s="191" t="s">
        <v>45</v>
      </c>
      <c r="C25" s="290">
        <f t="shared" si="0"/>
        <v>11347782.7</v>
      </c>
      <c r="D25" s="291">
        <f>D26+D27-D28</f>
        <v>3371587.93</v>
      </c>
      <c r="E25" s="291">
        <f>E26+E27-E28</f>
        <v>7976194.77</v>
      </c>
      <c r="F25" s="291">
        <f>F26+F27-F28</f>
        <v>0</v>
      </c>
      <c r="G25" s="291">
        <f t="shared" si="1"/>
        <v>11987076.959999999</v>
      </c>
      <c r="H25" s="291">
        <f>H26+H27-H28</f>
        <v>3515658.24</v>
      </c>
      <c r="I25" s="291">
        <f>I26+I27-I28</f>
        <v>8471418.719999999</v>
      </c>
      <c r="J25" s="291">
        <f>J26+J27-J28</f>
        <v>0</v>
      </c>
      <c r="K25" s="102">
        <f t="shared" si="2"/>
        <v>-639294.2599999998</v>
      </c>
      <c r="L25" s="291">
        <f>L26+L27-L28</f>
        <v>215535.41</v>
      </c>
      <c r="M25" s="291">
        <f>M26+M27-M28</f>
        <v>0</v>
      </c>
      <c r="N25" s="101">
        <f t="shared" si="3"/>
        <v>215535.41</v>
      </c>
      <c r="O25" s="610">
        <f aca="true" t="shared" si="10" ref="O25:V25">O26+O27-O28</f>
        <v>211912.1</v>
      </c>
      <c r="P25" s="610">
        <f t="shared" si="10"/>
        <v>-635670.9499999993</v>
      </c>
      <c r="Q25" s="290">
        <f t="shared" si="10"/>
        <v>967057.8300000001</v>
      </c>
      <c r="R25" s="102">
        <f t="shared" si="10"/>
        <v>139816.28</v>
      </c>
      <c r="S25" s="291">
        <f t="shared" si="10"/>
        <v>4.11</v>
      </c>
      <c r="T25" s="611">
        <f t="shared" si="10"/>
        <v>80497.34</v>
      </c>
      <c r="U25" s="102">
        <f t="shared" si="10"/>
        <v>111077.37000000075</v>
      </c>
      <c r="V25" s="153">
        <f t="shared" si="10"/>
        <v>173</v>
      </c>
      <c r="W25" s="153">
        <f t="shared" si="5"/>
        <v>110904.37000000075</v>
      </c>
      <c r="X25" s="292">
        <f>X27+X26</f>
        <v>110904.37</v>
      </c>
      <c r="Y25" s="292">
        <f>Y27-Z26</f>
        <v>0</v>
      </c>
      <c r="Z25" s="7"/>
      <c r="AA25" s="7"/>
    </row>
    <row r="26" spans="1:27" ht="14.25" customHeight="1">
      <c r="A26" s="160"/>
      <c r="B26" s="177" t="s">
        <v>37</v>
      </c>
      <c r="C26" s="41">
        <f t="shared" si="0"/>
        <v>10011771.55</v>
      </c>
      <c r="D26" s="42">
        <v>3276617.93</v>
      </c>
      <c r="E26" s="42">
        <f>469334.28+6265819.34</f>
        <v>6735153.62</v>
      </c>
      <c r="F26" s="42">
        <v>0</v>
      </c>
      <c r="G26" s="42">
        <f t="shared" si="1"/>
        <v>10683658.59</v>
      </c>
      <c r="H26" s="42">
        <v>3420688.24</v>
      </c>
      <c r="I26" s="42">
        <v>7262970.35</v>
      </c>
      <c r="J26" s="43">
        <v>0</v>
      </c>
      <c r="K26" s="269">
        <f t="shared" si="2"/>
        <v>-671887.0399999991</v>
      </c>
      <c r="L26" s="41">
        <v>215535.41</v>
      </c>
      <c r="M26" s="42">
        <v>0</v>
      </c>
      <c r="N26" s="269">
        <f t="shared" si="3"/>
        <v>215535.41</v>
      </c>
      <c r="O26" s="585">
        <v>211912.1</v>
      </c>
      <c r="P26" s="584">
        <f t="shared" si="6"/>
        <v>-668263.729999999</v>
      </c>
      <c r="Q26" s="41">
        <v>932332.28</v>
      </c>
      <c r="R26" s="269">
        <v>123654.53</v>
      </c>
      <c r="S26" s="42">
        <v>4.11</v>
      </c>
      <c r="T26" s="43">
        <v>37821.94</v>
      </c>
      <c r="U26" s="585">
        <f t="shared" si="7"/>
        <v>102596.19000000096</v>
      </c>
      <c r="V26" s="51">
        <v>173</v>
      </c>
      <c r="W26" s="45">
        <f t="shared" si="5"/>
        <v>102423.19000000096</v>
      </c>
      <c r="X26" s="42">
        <v>102423.19</v>
      </c>
      <c r="Y26" s="269"/>
      <c r="Z26" s="7"/>
      <c r="AA26" s="7"/>
    </row>
    <row r="27" spans="1:27" ht="14.25" customHeight="1">
      <c r="A27" s="160"/>
      <c r="B27" s="193" t="s">
        <v>32</v>
      </c>
      <c r="C27" s="41">
        <f t="shared" si="0"/>
        <v>1650381.15</v>
      </c>
      <c r="D27" s="48">
        <v>94970</v>
      </c>
      <c r="E27" s="48">
        <v>1555411.15</v>
      </c>
      <c r="F27" s="48">
        <v>0</v>
      </c>
      <c r="G27" s="42">
        <f>SUM(H27:J27)</f>
        <v>1617788.37</v>
      </c>
      <c r="H27" s="42">
        <v>94970</v>
      </c>
      <c r="I27" s="43">
        <v>1522818.37</v>
      </c>
      <c r="J27" s="54">
        <v>0</v>
      </c>
      <c r="K27" s="269">
        <f t="shared" si="2"/>
        <v>32592.779999999795</v>
      </c>
      <c r="L27" s="41">
        <v>0</v>
      </c>
      <c r="M27" s="42">
        <v>0</v>
      </c>
      <c r="N27" s="269">
        <f t="shared" si="3"/>
        <v>0</v>
      </c>
      <c r="O27" s="585">
        <v>0</v>
      </c>
      <c r="P27" s="584">
        <f t="shared" si="6"/>
        <v>32592.779999999795</v>
      </c>
      <c r="Q27" s="41">
        <v>34725.55</v>
      </c>
      <c r="R27" s="269">
        <v>16161.75</v>
      </c>
      <c r="S27" s="42">
        <v>0</v>
      </c>
      <c r="T27" s="43">
        <v>42675.4</v>
      </c>
      <c r="U27" s="585">
        <f t="shared" si="7"/>
        <v>8481.179999999797</v>
      </c>
      <c r="V27" s="51">
        <v>0</v>
      </c>
      <c r="W27" s="45">
        <f>U27-V27</f>
        <v>8481.179999999797</v>
      </c>
      <c r="X27" s="42">
        <v>8481.18</v>
      </c>
      <c r="Y27" s="269"/>
      <c r="Z27" s="7"/>
      <c r="AA27" s="7"/>
    </row>
    <row r="28" spans="1:27" ht="14.25" customHeight="1">
      <c r="A28" s="160"/>
      <c r="B28" s="163" t="s">
        <v>58</v>
      </c>
      <c r="C28" s="41">
        <f t="shared" si="0"/>
        <v>314370</v>
      </c>
      <c r="D28" s="278"/>
      <c r="E28" s="278">
        <v>314370</v>
      </c>
      <c r="F28" s="278"/>
      <c r="G28" s="50">
        <f>SUM(H28:J28)</f>
        <v>314370</v>
      </c>
      <c r="H28" s="278"/>
      <c r="I28" s="278">
        <v>314370</v>
      </c>
      <c r="J28" s="278"/>
      <c r="K28" s="305">
        <f t="shared" si="2"/>
        <v>0</v>
      </c>
      <c r="L28" s="41"/>
      <c r="M28" s="42"/>
      <c r="N28" s="269">
        <f t="shared" si="3"/>
        <v>0</v>
      </c>
      <c r="O28" s="612"/>
      <c r="P28" s="584">
        <f t="shared" si="6"/>
        <v>0</v>
      </c>
      <c r="Q28" s="454"/>
      <c r="R28" s="297"/>
      <c r="S28" s="295"/>
      <c r="T28" s="294"/>
      <c r="U28" s="585">
        <f t="shared" si="7"/>
        <v>0</v>
      </c>
      <c r="V28" s="295"/>
      <c r="W28" s="45">
        <f>U28-V28</f>
        <v>0</v>
      </c>
      <c r="X28" s="293"/>
      <c r="Y28" s="297"/>
      <c r="Z28" s="7"/>
      <c r="AA28" s="7"/>
    </row>
    <row r="29" spans="1:27" ht="14.25" customHeight="1">
      <c r="A29" s="298">
        <v>8</v>
      </c>
      <c r="B29" s="195" t="s">
        <v>46</v>
      </c>
      <c r="C29" s="299">
        <f t="shared" si="0"/>
        <v>1531139.6300000001</v>
      </c>
      <c r="D29" s="105">
        <v>506142</v>
      </c>
      <c r="E29" s="105">
        <v>982686.52</v>
      </c>
      <c r="F29" s="105">
        <v>42311.11</v>
      </c>
      <c r="G29" s="105">
        <f t="shared" si="1"/>
        <v>1204061.8800000001</v>
      </c>
      <c r="H29" s="105">
        <v>294096</v>
      </c>
      <c r="I29" s="105">
        <v>852308.27</v>
      </c>
      <c r="J29" s="300">
        <v>57657.61</v>
      </c>
      <c r="K29" s="103">
        <f t="shared" si="2"/>
        <v>327077.75</v>
      </c>
      <c r="L29" s="299">
        <v>89453.06</v>
      </c>
      <c r="M29" s="105">
        <v>57905.82</v>
      </c>
      <c r="N29" s="103">
        <f t="shared" si="3"/>
        <v>31547.239999999998</v>
      </c>
      <c r="O29" s="613">
        <v>220421.26</v>
      </c>
      <c r="P29" s="614">
        <f t="shared" si="6"/>
        <v>138203.72999999998</v>
      </c>
      <c r="Q29" s="196">
        <v>30406.65</v>
      </c>
      <c r="R29" s="460">
        <v>205147.62</v>
      </c>
      <c r="S29" s="105">
        <v>6016.46</v>
      </c>
      <c r="T29" s="615">
        <v>3262.82</v>
      </c>
      <c r="U29" s="616">
        <f t="shared" si="7"/>
        <v>-33783.60000000002</v>
      </c>
      <c r="V29" s="104">
        <v>655</v>
      </c>
      <c r="W29" s="104">
        <f t="shared" si="5"/>
        <v>-34438.60000000002</v>
      </c>
      <c r="X29" s="105"/>
      <c r="Y29" s="103">
        <v>34438.6</v>
      </c>
      <c r="Z29" s="7"/>
      <c r="AA29" s="7"/>
    </row>
    <row r="30" spans="1:27" ht="14.25" customHeight="1">
      <c r="A30" s="302">
        <v>9</v>
      </c>
      <c r="B30" s="202" t="s">
        <v>47</v>
      </c>
      <c r="C30" s="303">
        <f t="shared" si="0"/>
        <v>13699014.19</v>
      </c>
      <c r="D30" s="304">
        <f>D31+D32+D33-D34</f>
        <v>3177048.93</v>
      </c>
      <c r="E30" s="304">
        <f>E31+E32+E33-E34</f>
        <v>10521965.26</v>
      </c>
      <c r="F30" s="304">
        <f>F31+F32+F33-F34</f>
        <v>0</v>
      </c>
      <c r="G30" s="304">
        <f t="shared" si="1"/>
        <v>13050252.55</v>
      </c>
      <c r="H30" s="304">
        <f>H31+H32+H33-H34</f>
        <v>2648969.3899999997</v>
      </c>
      <c r="I30" s="304">
        <f>I31+I32+I33-I34</f>
        <v>10401283.16</v>
      </c>
      <c r="J30" s="304">
        <f>J31+J32+J33-J34</f>
        <v>0</v>
      </c>
      <c r="K30" s="106">
        <f t="shared" si="2"/>
        <v>648761.6399999987</v>
      </c>
      <c r="L30" s="304">
        <f>L31+L32+L33-L34</f>
        <v>2833278.3499999996</v>
      </c>
      <c r="M30" s="304">
        <f>M31+M32+M33-M34</f>
        <v>2461427.7800000003</v>
      </c>
      <c r="N30" s="106">
        <f t="shared" si="3"/>
        <v>371850.56999999937</v>
      </c>
      <c r="O30" s="617">
        <f>O31+O32+O33-O34</f>
        <v>1174891.59</v>
      </c>
      <c r="P30" s="617">
        <f>P31+P32+P33-P34</f>
        <v>-154279.37999999936</v>
      </c>
      <c r="Q30" s="303">
        <f aca="true" t="shared" si="11" ref="Q30:W30">Q31+Q32+Q33-Q34</f>
        <v>459561.29000000004</v>
      </c>
      <c r="R30" s="106">
        <f t="shared" si="11"/>
        <v>205566.90999999997</v>
      </c>
      <c r="S30" s="304">
        <f t="shared" si="11"/>
        <v>9340.79</v>
      </c>
      <c r="T30" s="618">
        <f t="shared" si="11"/>
        <v>36783.56</v>
      </c>
      <c r="U30" s="618">
        <f t="shared" si="11"/>
        <v>72272.23000000068</v>
      </c>
      <c r="V30" s="619">
        <f t="shared" si="11"/>
        <v>28112.04</v>
      </c>
      <c r="W30" s="326">
        <f t="shared" si="11"/>
        <v>44160.19000000068</v>
      </c>
      <c r="X30" s="326">
        <f>-Y32-Y33+X31+X32</f>
        <v>44160.19</v>
      </c>
      <c r="Y30" s="327"/>
      <c r="Z30" s="7"/>
      <c r="AA30" s="7"/>
    </row>
    <row r="31" spans="1:27" ht="14.25" customHeight="1">
      <c r="A31" s="160"/>
      <c r="B31" s="177" t="s">
        <v>37</v>
      </c>
      <c r="C31" s="41">
        <f t="shared" si="0"/>
        <v>12335705.200000001</v>
      </c>
      <c r="D31" s="42">
        <v>2833944.39</v>
      </c>
      <c r="E31" s="50">
        <v>9501760.81</v>
      </c>
      <c r="F31" s="50">
        <v>0</v>
      </c>
      <c r="G31" s="42">
        <f t="shared" si="1"/>
        <v>11619451.99</v>
      </c>
      <c r="H31" s="42">
        <v>2314947.84</v>
      </c>
      <c r="I31" s="42">
        <v>9304504.15</v>
      </c>
      <c r="J31" s="43">
        <v>0</v>
      </c>
      <c r="K31" s="269">
        <f t="shared" si="2"/>
        <v>716253.2100000009</v>
      </c>
      <c r="L31" s="41">
        <v>1626100.89</v>
      </c>
      <c r="M31" s="42">
        <v>1489522.85</v>
      </c>
      <c r="N31" s="269">
        <f t="shared" si="3"/>
        <v>136578.0399999998</v>
      </c>
      <c r="O31" s="585">
        <v>854260.77</v>
      </c>
      <c r="P31" s="584">
        <f t="shared" si="6"/>
        <v>-1429.5199999993201</v>
      </c>
      <c r="Q31" s="41">
        <v>290635.53</v>
      </c>
      <c r="R31" s="269">
        <v>189618.52</v>
      </c>
      <c r="S31" s="42">
        <v>6175.17</v>
      </c>
      <c r="T31" s="43">
        <v>36741.92</v>
      </c>
      <c r="U31" s="585">
        <f t="shared" si="7"/>
        <v>69020.74000000072</v>
      </c>
      <c r="V31" s="51">
        <v>28110.14</v>
      </c>
      <c r="W31" s="45">
        <f t="shared" si="5"/>
        <v>40910.60000000072</v>
      </c>
      <c r="X31" s="42">
        <v>40910.6</v>
      </c>
      <c r="Y31" s="305"/>
      <c r="Z31" s="7"/>
      <c r="AA31" s="7"/>
    </row>
    <row r="32" spans="1:27" ht="14.25" customHeight="1">
      <c r="A32" s="160"/>
      <c r="B32" s="154" t="s">
        <v>60</v>
      </c>
      <c r="C32" s="41">
        <f t="shared" si="0"/>
        <v>1388356</v>
      </c>
      <c r="D32" s="48">
        <v>351086.55</v>
      </c>
      <c r="E32" s="48">
        <v>1037269.45</v>
      </c>
      <c r="F32" s="48">
        <v>0</v>
      </c>
      <c r="G32" s="42">
        <f>SUM(H32:J32)</f>
        <v>1447865.56</v>
      </c>
      <c r="H32" s="42">
        <v>351086.55</v>
      </c>
      <c r="I32" s="43">
        <v>1096779.01</v>
      </c>
      <c r="J32" s="54">
        <v>0</v>
      </c>
      <c r="K32" s="269">
        <f t="shared" si="2"/>
        <v>-59509.560000000056</v>
      </c>
      <c r="L32" s="41">
        <v>1305953.45</v>
      </c>
      <c r="M32" s="42">
        <v>1078662.93</v>
      </c>
      <c r="N32" s="269">
        <f t="shared" si="3"/>
        <v>227290.52000000002</v>
      </c>
      <c r="O32" s="585">
        <v>320630.82</v>
      </c>
      <c r="P32" s="584">
        <f t="shared" si="6"/>
        <v>-152849.86000000004</v>
      </c>
      <c r="Q32" s="41">
        <v>168925.76</v>
      </c>
      <c r="R32" s="269">
        <v>15948.39</v>
      </c>
      <c r="S32" s="42">
        <v>3165.62</v>
      </c>
      <c r="T32" s="43">
        <v>41.64</v>
      </c>
      <c r="U32" s="585">
        <f t="shared" si="7"/>
        <v>3251.4899999999657</v>
      </c>
      <c r="V32" s="51">
        <v>1.9</v>
      </c>
      <c r="W32" s="45">
        <f t="shared" si="5"/>
        <v>3249.5899999999656</v>
      </c>
      <c r="X32" s="42">
        <v>3249.59</v>
      </c>
      <c r="Y32" s="269"/>
      <c r="Z32" s="7"/>
      <c r="AA32" s="7"/>
    </row>
    <row r="33" spans="1:27" ht="30" customHeight="1">
      <c r="A33" s="176"/>
      <c r="B33" s="343" t="s">
        <v>94</v>
      </c>
      <c r="C33" s="41">
        <f t="shared" si="0"/>
        <v>0</v>
      </c>
      <c r="D33" s="48">
        <v>0</v>
      </c>
      <c r="E33" s="48">
        <v>0</v>
      </c>
      <c r="F33" s="48">
        <v>0</v>
      </c>
      <c r="G33" s="42">
        <f>SUM(H33:J33)</f>
        <v>0</v>
      </c>
      <c r="H33" s="42">
        <v>0</v>
      </c>
      <c r="I33" s="42">
        <v>0</v>
      </c>
      <c r="J33" s="42">
        <v>0</v>
      </c>
      <c r="K33" s="269">
        <f t="shared" si="2"/>
        <v>0</v>
      </c>
      <c r="L33" s="41">
        <v>0</v>
      </c>
      <c r="M33" s="42">
        <v>0</v>
      </c>
      <c r="N33" s="269">
        <f t="shared" si="3"/>
        <v>0</v>
      </c>
      <c r="O33" s="585">
        <v>0</v>
      </c>
      <c r="P33" s="585">
        <f t="shared" si="6"/>
        <v>0</v>
      </c>
      <c r="Q33" s="41">
        <v>0</v>
      </c>
      <c r="R33" s="269">
        <v>0</v>
      </c>
      <c r="S33" s="42">
        <v>0</v>
      </c>
      <c r="T33" s="43">
        <v>0</v>
      </c>
      <c r="U33" s="585">
        <f t="shared" si="7"/>
        <v>0</v>
      </c>
      <c r="V33" s="51">
        <v>0</v>
      </c>
      <c r="W33" s="45">
        <f>U33-V33</f>
        <v>0</v>
      </c>
      <c r="X33" s="42">
        <v>0</v>
      </c>
      <c r="Y33" s="269"/>
      <c r="Z33" s="7"/>
      <c r="AA33" s="7"/>
    </row>
    <row r="34" spans="1:27" ht="14.25" customHeight="1">
      <c r="A34" s="160"/>
      <c r="B34" s="72" t="s">
        <v>95</v>
      </c>
      <c r="C34" s="41">
        <f t="shared" si="0"/>
        <v>25047.010000000002</v>
      </c>
      <c r="D34" s="278">
        <v>7982.01</v>
      </c>
      <c r="E34" s="278">
        <v>17065</v>
      </c>
      <c r="F34" s="278"/>
      <c r="G34" s="50">
        <f>SUM(H34:J34)</f>
        <v>17065</v>
      </c>
      <c r="H34" s="293">
        <v>17065</v>
      </c>
      <c r="I34" s="278"/>
      <c r="J34" s="278"/>
      <c r="K34" s="305">
        <f t="shared" si="2"/>
        <v>7982.010000000002</v>
      </c>
      <c r="L34" s="342">
        <v>98775.99</v>
      </c>
      <c r="M34" s="278">
        <v>106758</v>
      </c>
      <c r="N34" s="269">
        <f t="shared" si="3"/>
        <v>-7982.009999999995</v>
      </c>
      <c r="O34" s="450"/>
      <c r="P34" s="620">
        <f t="shared" si="6"/>
        <v>7.275957614183426E-12</v>
      </c>
      <c r="Q34" s="603"/>
      <c r="R34" s="296"/>
      <c r="S34" s="279"/>
      <c r="T34" s="294"/>
      <c r="U34" s="585">
        <f t="shared" si="7"/>
        <v>7.275957614183426E-12</v>
      </c>
      <c r="V34" s="279"/>
      <c r="W34" s="51">
        <f>U34-V34</f>
        <v>7.275957614183426E-12</v>
      </c>
      <c r="X34" s="293"/>
      <c r="Y34" s="296"/>
      <c r="Z34" s="7"/>
      <c r="AA34" s="7"/>
    </row>
    <row r="35" spans="1:27" ht="14.25" customHeight="1">
      <c r="A35" s="306">
        <v>10</v>
      </c>
      <c r="B35" s="208" t="s">
        <v>50</v>
      </c>
      <c r="C35" s="79">
        <f t="shared" si="0"/>
        <v>6957822.52</v>
      </c>
      <c r="D35" s="307">
        <v>3258429.74</v>
      </c>
      <c r="E35" s="307">
        <v>3699392.78</v>
      </c>
      <c r="F35" s="307">
        <v>0</v>
      </c>
      <c r="G35" s="308">
        <f t="shared" si="1"/>
        <v>7143545.04</v>
      </c>
      <c r="H35" s="307">
        <v>3148949.32</v>
      </c>
      <c r="I35" s="307">
        <v>3994595.72</v>
      </c>
      <c r="J35" s="307">
        <v>0</v>
      </c>
      <c r="K35" s="309">
        <f t="shared" si="2"/>
        <v>-185722.52000000048</v>
      </c>
      <c r="L35" s="310">
        <v>262082.08</v>
      </c>
      <c r="M35" s="311">
        <v>75097.06</v>
      </c>
      <c r="N35" s="309">
        <f t="shared" si="3"/>
        <v>186985.02</v>
      </c>
      <c r="O35" s="621">
        <v>73939.62</v>
      </c>
      <c r="P35" s="622">
        <f t="shared" si="6"/>
        <v>-72677.12000000049</v>
      </c>
      <c r="Q35" s="310">
        <v>23062.26</v>
      </c>
      <c r="R35" s="107">
        <v>16281.58</v>
      </c>
      <c r="S35" s="80">
        <v>770.73</v>
      </c>
      <c r="T35" s="623">
        <v>867.28</v>
      </c>
      <c r="U35" s="624">
        <f t="shared" si="7"/>
        <v>-65992.9900000005</v>
      </c>
      <c r="V35" s="108">
        <v>613</v>
      </c>
      <c r="W35" s="80">
        <f t="shared" si="5"/>
        <v>-66605.9900000005</v>
      </c>
      <c r="X35" s="80"/>
      <c r="Y35" s="107">
        <v>66605.99</v>
      </c>
      <c r="Z35" s="7"/>
      <c r="AA35" s="7"/>
    </row>
    <row r="36" spans="1:27" ht="14.25" customHeight="1">
      <c r="A36" s="312">
        <v>11</v>
      </c>
      <c r="B36" s="213" t="s">
        <v>51</v>
      </c>
      <c r="C36" s="110">
        <f t="shared" si="0"/>
        <v>1755198.12</v>
      </c>
      <c r="D36" s="82">
        <v>813491.06</v>
      </c>
      <c r="E36" s="82">
        <v>941707.06</v>
      </c>
      <c r="F36" s="82">
        <v>0</v>
      </c>
      <c r="G36" s="82">
        <f t="shared" si="1"/>
        <v>1655618.08</v>
      </c>
      <c r="H36" s="82">
        <v>713911.02</v>
      </c>
      <c r="I36" s="82">
        <v>941707.06</v>
      </c>
      <c r="J36" s="82">
        <v>0</v>
      </c>
      <c r="K36" s="109">
        <f t="shared" si="2"/>
        <v>99580.04000000004</v>
      </c>
      <c r="L36" s="110">
        <v>0</v>
      </c>
      <c r="M36" s="82">
        <v>0</v>
      </c>
      <c r="N36" s="109">
        <f t="shared" si="3"/>
        <v>0</v>
      </c>
      <c r="O36" s="625">
        <v>64811.35</v>
      </c>
      <c r="P36" s="626">
        <f t="shared" si="6"/>
        <v>34768.69000000004</v>
      </c>
      <c r="Q36" s="110">
        <v>330.96</v>
      </c>
      <c r="R36" s="109">
        <v>21160.15</v>
      </c>
      <c r="S36" s="82">
        <v>1081.4</v>
      </c>
      <c r="T36" s="627">
        <v>1789.16</v>
      </c>
      <c r="U36" s="628">
        <f t="shared" si="7"/>
        <v>13231.740000000036</v>
      </c>
      <c r="V36" s="484">
        <v>0</v>
      </c>
      <c r="W36" s="82">
        <f t="shared" si="5"/>
        <v>13231.740000000036</v>
      </c>
      <c r="X36" s="82">
        <v>13231.74</v>
      </c>
      <c r="Y36" s="109"/>
      <c r="Z36" s="7"/>
      <c r="AA36" s="7"/>
    </row>
    <row r="37" spans="1:27" ht="14.25" customHeight="1">
      <c r="A37" s="277">
        <v>12</v>
      </c>
      <c r="B37" s="229" t="s">
        <v>52</v>
      </c>
      <c r="C37" s="230">
        <f t="shared" si="0"/>
        <v>6672096.32</v>
      </c>
      <c r="D37" s="97">
        <v>3795136.1</v>
      </c>
      <c r="E37" s="97">
        <v>2692193.73</v>
      </c>
      <c r="F37" s="97">
        <v>184766.49</v>
      </c>
      <c r="G37" s="112">
        <f t="shared" si="1"/>
        <v>5979988.48</v>
      </c>
      <c r="H37" s="97">
        <v>3128325.45</v>
      </c>
      <c r="I37" s="97">
        <v>2851663.03</v>
      </c>
      <c r="J37" s="95">
        <v>0</v>
      </c>
      <c r="K37" s="113">
        <f t="shared" si="2"/>
        <v>692107.8399999999</v>
      </c>
      <c r="L37" s="111">
        <v>0</v>
      </c>
      <c r="M37" s="97">
        <v>0</v>
      </c>
      <c r="N37" s="113">
        <f t="shared" si="3"/>
        <v>0</v>
      </c>
      <c r="O37" s="629">
        <v>618396.45</v>
      </c>
      <c r="P37" s="630">
        <f t="shared" si="6"/>
        <v>73711.3899999999</v>
      </c>
      <c r="Q37" s="111">
        <v>392738.68</v>
      </c>
      <c r="R37" s="113">
        <v>353030.65</v>
      </c>
      <c r="S37" s="97">
        <v>55.84</v>
      </c>
      <c r="T37" s="631">
        <v>2576.83</v>
      </c>
      <c r="U37" s="629">
        <f t="shared" si="7"/>
        <v>110898.42999999986</v>
      </c>
      <c r="V37" s="632">
        <v>8608</v>
      </c>
      <c r="W37" s="96">
        <f t="shared" si="5"/>
        <v>102290.42999999986</v>
      </c>
      <c r="X37" s="97">
        <v>102290.43</v>
      </c>
      <c r="Y37" s="113"/>
      <c r="Z37" s="7"/>
      <c r="AA37" s="7"/>
    </row>
    <row r="38" spans="1:27" ht="14.25" customHeight="1">
      <c r="A38" s="313">
        <v>13</v>
      </c>
      <c r="B38" s="222" t="s">
        <v>53</v>
      </c>
      <c r="C38" s="314">
        <f t="shared" si="0"/>
        <v>14650432.530000001</v>
      </c>
      <c r="D38" s="315">
        <v>189250.92</v>
      </c>
      <c r="E38" s="315">
        <v>11610172.88</v>
      </c>
      <c r="F38" s="315">
        <v>2851008.73</v>
      </c>
      <c r="G38" s="315">
        <f t="shared" si="1"/>
        <v>14139850.24</v>
      </c>
      <c r="H38" s="315">
        <v>189250.92</v>
      </c>
      <c r="I38" s="315">
        <v>13950599.32</v>
      </c>
      <c r="J38" s="316">
        <v>0</v>
      </c>
      <c r="K38" s="317">
        <f t="shared" si="2"/>
        <v>510582.29000000097</v>
      </c>
      <c r="L38" s="314">
        <v>1722313.93</v>
      </c>
      <c r="M38" s="315">
        <v>1340375.27</v>
      </c>
      <c r="N38" s="317">
        <f t="shared" si="3"/>
        <v>381938.6599999999</v>
      </c>
      <c r="O38" s="633">
        <v>59718.23</v>
      </c>
      <c r="P38" s="634">
        <f t="shared" si="6"/>
        <v>832802.7200000009</v>
      </c>
      <c r="Q38" s="314">
        <v>25100.84</v>
      </c>
      <c r="R38" s="317">
        <v>180353.07</v>
      </c>
      <c r="S38" s="315">
        <v>322596.78</v>
      </c>
      <c r="T38" s="635">
        <v>3668.52</v>
      </c>
      <c r="U38" s="633">
        <f t="shared" si="7"/>
        <v>996478.7500000009</v>
      </c>
      <c r="V38" s="318">
        <v>32342</v>
      </c>
      <c r="W38" s="318">
        <f t="shared" si="5"/>
        <v>964136.7500000009</v>
      </c>
      <c r="X38" s="315">
        <v>964136.75</v>
      </c>
      <c r="Y38" s="317"/>
      <c r="Z38" s="7"/>
      <c r="AA38" s="7"/>
    </row>
    <row r="39" spans="1:27" ht="14.25" customHeight="1">
      <c r="A39" s="319">
        <v>14</v>
      </c>
      <c r="B39" s="226" t="s">
        <v>54</v>
      </c>
      <c r="C39" s="115">
        <f t="shared" si="0"/>
        <v>18442597.939999998</v>
      </c>
      <c r="D39" s="114">
        <f>D40+D41-D42</f>
        <v>2789831.07</v>
      </c>
      <c r="E39" s="114">
        <f>E40+E41-E42</f>
        <v>14535677.87</v>
      </c>
      <c r="F39" s="114">
        <f>F40+F41-F42</f>
        <v>1117089</v>
      </c>
      <c r="G39" s="114">
        <f t="shared" si="1"/>
        <v>19462776.35</v>
      </c>
      <c r="H39" s="114">
        <f>H40+H41-H42</f>
        <v>2746448.81</v>
      </c>
      <c r="I39" s="114">
        <f>I40+I41-I42</f>
        <v>16305963.76</v>
      </c>
      <c r="J39" s="114">
        <f aca="true" t="shared" si="12" ref="J39:V39">J40+J41-J42</f>
        <v>410363.77999999997</v>
      </c>
      <c r="K39" s="114">
        <f t="shared" si="12"/>
        <v>-1020178.4099999997</v>
      </c>
      <c r="L39" s="114">
        <f t="shared" si="12"/>
        <v>3312212.7199999997</v>
      </c>
      <c r="M39" s="114">
        <f t="shared" si="12"/>
        <v>1302241.04</v>
      </c>
      <c r="N39" s="117">
        <f t="shared" si="3"/>
        <v>2009971.6799999997</v>
      </c>
      <c r="O39" s="636">
        <f t="shared" si="12"/>
        <v>686114.73</v>
      </c>
      <c r="P39" s="636">
        <f t="shared" si="12"/>
        <v>303678.5400000002</v>
      </c>
      <c r="Q39" s="115">
        <f t="shared" si="12"/>
        <v>673231.2000000001</v>
      </c>
      <c r="R39" s="117">
        <f t="shared" si="12"/>
        <v>357978.56</v>
      </c>
      <c r="S39" s="114">
        <f t="shared" si="12"/>
        <v>20347.18</v>
      </c>
      <c r="T39" s="637">
        <f t="shared" si="12"/>
        <v>4197.6</v>
      </c>
      <c r="U39" s="637">
        <f t="shared" si="12"/>
        <v>635080.7600000002</v>
      </c>
      <c r="V39" s="116">
        <f t="shared" si="12"/>
        <v>17</v>
      </c>
      <c r="W39" s="116">
        <f t="shared" si="5"/>
        <v>635063.7600000002</v>
      </c>
      <c r="X39" s="114">
        <f>SUM(X41:X42)+X40-Y41</f>
        <v>635063.76</v>
      </c>
      <c r="Y39" s="117"/>
      <c r="Z39" s="7"/>
      <c r="AA39" s="7"/>
    </row>
    <row r="40" spans="1:27" ht="14.25" customHeight="1">
      <c r="A40" s="160"/>
      <c r="B40" s="177" t="s">
        <v>37</v>
      </c>
      <c r="C40" s="41">
        <f t="shared" si="0"/>
        <v>18382644</v>
      </c>
      <c r="D40" s="42">
        <v>2789831.07</v>
      </c>
      <c r="E40" s="42">
        <v>14475723.93</v>
      </c>
      <c r="F40" s="42">
        <v>1117089</v>
      </c>
      <c r="G40" s="42">
        <f t="shared" si="1"/>
        <v>19276455.68</v>
      </c>
      <c r="H40" s="42">
        <v>2746448.81</v>
      </c>
      <c r="I40" s="42">
        <v>16246008.82</v>
      </c>
      <c r="J40" s="43">
        <v>283998.05</v>
      </c>
      <c r="K40" s="44">
        <f aca="true" t="shared" si="13" ref="K40:K46">C40-G40</f>
        <v>-893811.6799999997</v>
      </c>
      <c r="L40" s="41">
        <v>1683458.42</v>
      </c>
      <c r="M40" s="42">
        <v>47381.37</v>
      </c>
      <c r="N40" s="44">
        <f t="shared" si="3"/>
        <v>1636077.0499999998</v>
      </c>
      <c r="O40" s="585">
        <v>401417.46</v>
      </c>
      <c r="P40" s="585">
        <f t="shared" si="6"/>
        <v>340847.9100000001</v>
      </c>
      <c r="Q40" s="41">
        <v>657241.39</v>
      </c>
      <c r="R40" s="269">
        <v>357978.56</v>
      </c>
      <c r="S40" s="42">
        <v>19737.04</v>
      </c>
      <c r="T40" s="43">
        <v>2273.45</v>
      </c>
      <c r="U40" s="585">
        <f t="shared" si="7"/>
        <v>657574.3300000001</v>
      </c>
      <c r="V40" s="51">
        <v>17</v>
      </c>
      <c r="W40" s="45">
        <f t="shared" si="5"/>
        <v>657557.3300000001</v>
      </c>
      <c r="X40" s="42">
        <v>657557.33</v>
      </c>
      <c r="Y40" s="269"/>
      <c r="Z40" s="7"/>
      <c r="AA40" s="7"/>
    </row>
    <row r="41" spans="1:27" ht="14.25" customHeight="1">
      <c r="A41" s="160"/>
      <c r="B41" s="193" t="s">
        <v>20</v>
      </c>
      <c r="C41" s="41">
        <f t="shared" si="0"/>
        <v>59953.94</v>
      </c>
      <c r="D41" s="48">
        <v>0</v>
      </c>
      <c r="E41" s="48">
        <v>59953.94</v>
      </c>
      <c r="F41" s="48">
        <v>0</v>
      </c>
      <c r="G41" s="42">
        <f>SUM(H41:J41)</f>
        <v>186320.66999999998</v>
      </c>
      <c r="H41" s="42">
        <v>0</v>
      </c>
      <c r="I41" s="42">
        <v>59954.94</v>
      </c>
      <c r="J41" s="54">
        <v>126365.73</v>
      </c>
      <c r="K41" s="44">
        <f t="shared" si="13"/>
        <v>-126366.72999999998</v>
      </c>
      <c r="L41" s="41">
        <v>1628754.3</v>
      </c>
      <c r="M41" s="42">
        <v>1254859.67</v>
      </c>
      <c r="N41" s="44">
        <f t="shared" si="3"/>
        <v>373894.6300000001</v>
      </c>
      <c r="O41" s="585">
        <v>284697.27</v>
      </c>
      <c r="P41" s="585">
        <f t="shared" si="6"/>
        <v>-37169.36999999988</v>
      </c>
      <c r="Q41" s="41">
        <v>15989.81</v>
      </c>
      <c r="R41" s="269">
        <v>0</v>
      </c>
      <c r="S41" s="42">
        <v>610.14</v>
      </c>
      <c r="T41" s="43">
        <v>1924.15</v>
      </c>
      <c r="U41" s="585">
        <f t="shared" si="7"/>
        <v>-22493.569999999883</v>
      </c>
      <c r="V41" s="51">
        <v>0</v>
      </c>
      <c r="W41" s="45">
        <f t="shared" si="5"/>
        <v>-22493.569999999883</v>
      </c>
      <c r="X41" s="42"/>
      <c r="Y41" s="269">
        <v>22493.57</v>
      </c>
      <c r="Z41" s="7"/>
      <c r="AA41" s="7"/>
    </row>
    <row r="42" spans="1:27" ht="14.25" customHeight="1">
      <c r="A42" s="160"/>
      <c r="B42" s="163" t="s">
        <v>58</v>
      </c>
      <c r="C42" s="41">
        <f t="shared" si="0"/>
        <v>0</v>
      </c>
      <c r="D42" s="48"/>
      <c r="E42" s="48"/>
      <c r="F42" s="48"/>
      <c r="G42" s="42">
        <f>SUM(H42:J42)</f>
        <v>0</v>
      </c>
      <c r="H42" s="42"/>
      <c r="I42" s="43"/>
      <c r="J42" s="54">
        <v>0</v>
      </c>
      <c r="K42" s="44">
        <f t="shared" si="13"/>
        <v>0</v>
      </c>
      <c r="L42" s="41"/>
      <c r="M42" s="42"/>
      <c r="N42" s="44">
        <f t="shared" si="3"/>
        <v>0</v>
      </c>
      <c r="O42" s="585"/>
      <c r="P42" s="585">
        <f t="shared" si="6"/>
        <v>0</v>
      </c>
      <c r="Q42" s="41"/>
      <c r="R42" s="269"/>
      <c r="S42" s="42"/>
      <c r="T42" s="43"/>
      <c r="U42" s="585">
        <f t="shared" si="7"/>
        <v>0</v>
      </c>
      <c r="V42" s="51">
        <v>0</v>
      </c>
      <c r="W42" s="45">
        <f>U42-V42</f>
        <v>0</v>
      </c>
      <c r="X42" s="42"/>
      <c r="Y42" s="269"/>
      <c r="Z42" s="7"/>
      <c r="AA42" s="7"/>
    </row>
    <row r="43" spans="1:27" ht="14.25" customHeight="1">
      <c r="A43" s="320">
        <v>15</v>
      </c>
      <c r="B43" s="229" t="s">
        <v>49</v>
      </c>
      <c r="C43" s="143">
        <f t="shared" si="0"/>
        <v>2255054.8</v>
      </c>
      <c r="D43" s="144">
        <v>810919.45</v>
      </c>
      <c r="E43" s="144">
        <v>1220587.4</v>
      </c>
      <c r="F43" s="144">
        <v>223547.95</v>
      </c>
      <c r="G43" s="144">
        <f t="shared" si="1"/>
        <v>2604522.01</v>
      </c>
      <c r="H43" s="144">
        <v>447135.7</v>
      </c>
      <c r="I43" s="144">
        <v>1965061.95</v>
      </c>
      <c r="J43" s="145">
        <v>192324.36</v>
      </c>
      <c r="K43" s="146">
        <f t="shared" si="13"/>
        <v>-349467.20999999996</v>
      </c>
      <c r="L43" s="143">
        <v>947961.23</v>
      </c>
      <c r="M43" s="144">
        <v>271038.12</v>
      </c>
      <c r="N43" s="146">
        <f t="shared" si="3"/>
        <v>676923.11</v>
      </c>
      <c r="O43" s="638">
        <v>314085.87</v>
      </c>
      <c r="P43" s="638">
        <f t="shared" si="6"/>
        <v>13370.030000000028</v>
      </c>
      <c r="Q43" s="143">
        <v>8685.32</v>
      </c>
      <c r="R43" s="146">
        <v>320.69</v>
      </c>
      <c r="S43" s="144">
        <v>131.4</v>
      </c>
      <c r="T43" s="145">
        <v>251.7</v>
      </c>
      <c r="U43" s="638">
        <f t="shared" si="7"/>
        <v>21614.36000000003</v>
      </c>
      <c r="V43" s="147">
        <v>0</v>
      </c>
      <c r="W43" s="147">
        <f t="shared" si="5"/>
        <v>21614.36000000003</v>
      </c>
      <c r="X43" s="144">
        <v>21614.36</v>
      </c>
      <c r="Y43" s="146"/>
      <c r="Z43" s="7"/>
      <c r="AA43" s="7"/>
    </row>
    <row r="44" spans="1:27" ht="14.25" customHeight="1">
      <c r="A44" s="321">
        <v>16</v>
      </c>
      <c r="B44" s="237" t="s">
        <v>55</v>
      </c>
      <c r="C44" s="148">
        <f t="shared" si="0"/>
        <v>14664264.91</v>
      </c>
      <c r="D44" s="149">
        <f>584161.02+898108.62</f>
        <v>1482269.6400000001</v>
      </c>
      <c r="E44" s="149">
        <v>13181995.27</v>
      </c>
      <c r="F44" s="149">
        <v>0</v>
      </c>
      <c r="G44" s="149">
        <f t="shared" si="1"/>
        <v>15445254.11</v>
      </c>
      <c r="H44" s="149">
        <v>812057.21</v>
      </c>
      <c r="I44" s="149">
        <v>14633196.9</v>
      </c>
      <c r="J44" s="150">
        <v>0</v>
      </c>
      <c r="K44" s="151">
        <f t="shared" si="13"/>
        <v>-780989.1999999993</v>
      </c>
      <c r="L44" s="148">
        <v>1846259.05</v>
      </c>
      <c r="M44" s="149">
        <v>958214.29</v>
      </c>
      <c r="N44" s="151">
        <f t="shared" si="3"/>
        <v>888044.76</v>
      </c>
      <c r="O44" s="639">
        <v>134916.02</v>
      </c>
      <c r="P44" s="639">
        <f t="shared" si="6"/>
        <v>-27860.459999999235</v>
      </c>
      <c r="Q44" s="148">
        <v>1045472.17</v>
      </c>
      <c r="R44" s="151">
        <v>386618.38</v>
      </c>
      <c r="S44" s="149">
        <v>10150.26</v>
      </c>
      <c r="T44" s="150">
        <v>2549.92</v>
      </c>
      <c r="U44" s="639">
        <f t="shared" si="7"/>
        <v>638593.6700000007</v>
      </c>
      <c r="V44" s="152">
        <v>0</v>
      </c>
      <c r="W44" s="152">
        <f t="shared" si="5"/>
        <v>638593.6700000007</v>
      </c>
      <c r="X44" s="149">
        <v>638593.67</v>
      </c>
      <c r="Y44" s="151"/>
      <c r="Z44" s="7"/>
      <c r="AA44" s="7"/>
    </row>
    <row r="45" spans="1:27" ht="14.25" customHeight="1">
      <c r="A45" s="322">
        <v>17</v>
      </c>
      <c r="B45" s="243" t="s">
        <v>56</v>
      </c>
      <c r="C45" s="118">
        <f t="shared" si="0"/>
        <v>4689694.83</v>
      </c>
      <c r="D45" s="119">
        <v>126220.36</v>
      </c>
      <c r="E45" s="119">
        <v>4019472.29</v>
      </c>
      <c r="F45" s="119">
        <v>544002.18</v>
      </c>
      <c r="G45" s="119">
        <f t="shared" si="1"/>
        <v>4982289.649999999</v>
      </c>
      <c r="H45" s="119">
        <v>86982.41</v>
      </c>
      <c r="I45" s="119">
        <v>4222807.06</v>
      </c>
      <c r="J45" s="119">
        <v>672500.18</v>
      </c>
      <c r="K45" s="120">
        <f t="shared" si="13"/>
        <v>-292594.81999999937</v>
      </c>
      <c r="L45" s="118">
        <v>961192.36</v>
      </c>
      <c r="M45" s="119">
        <v>431267.88</v>
      </c>
      <c r="N45" s="120">
        <f t="shared" si="3"/>
        <v>529924.48</v>
      </c>
      <c r="O45" s="640">
        <v>357837.61</v>
      </c>
      <c r="P45" s="640">
        <f t="shared" si="6"/>
        <v>-120507.94999999937</v>
      </c>
      <c r="Q45" s="118">
        <v>27042.16</v>
      </c>
      <c r="R45" s="120">
        <v>25540.66</v>
      </c>
      <c r="S45" s="119">
        <v>2643.9</v>
      </c>
      <c r="T45" s="641">
        <v>1349.57</v>
      </c>
      <c r="U45" s="640">
        <f t="shared" si="7"/>
        <v>-117712.11999999938</v>
      </c>
      <c r="V45" s="121">
        <v>0</v>
      </c>
      <c r="W45" s="121">
        <f t="shared" si="5"/>
        <v>-117712.11999999938</v>
      </c>
      <c r="X45" s="119"/>
      <c r="Y45" s="120">
        <v>117712.12</v>
      </c>
      <c r="Z45" s="7"/>
      <c r="AA45" s="7"/>
    </row>
    <row r="46" spans="1:27" ht="14.25" customHeight="1" thickBot="1">
      <c r="A46" s="323">
        <v>18</v>
      </c>
      <c r="B46" s="249" t="s">
        <v>57</v>
      </c>
      <c r="C46" s="122">
        <f t="shared" si="0"/>
        <v>2351807.43</v>
      </c>
      <c r="D46" s="123">
        <v>1111386.83</v>
      </c>
      <c r="E46" s="124">
        <v>1240420.6</v>
      </c>
      <c r="F46" s="125">
        <v>0</v>
      </c>
      <c r="G46" s="126">
        <f t="shared" si="1"/>
        <v>2281731.15</v>
      </c>
      <c r="H46" s="127">
        <v>1072244.18</v>
      </c>
      <c r="I46" s="127">
        <v>1209486.97</v>
      </c>
      <c r="J46" s="128">
        <v>0</v>
      </c>
      <c r="K46" s="129">
        <f t="shared" si="13"/>
        <v>70076.28000000026</v>
      </c>
      <c r="L46" s="122">
        <v>0</v>
      </c>
      <c r="M46" s="126">
        <v>0</v>
      </c>
      <c r="N46" s="129">
        <f t="shared" si="3"/>
        <v>0</v>
      </c>
      <c r="O46" s="642">
        <v>0</v>
      </c>
      <c r="P46" s="643">
        <f t="shared" si="6"/>
        <v>70076.28000000026</v>
      </c>
      <c r="Q46" s="644">
        <v>20284.46</v>
      </c>
      <c r="R46" s="131">
        <v>42507.9</v>
      </c>
      <c r="S46" s="127">
        <v>380.94</v>
      </c>
      <c r="T46" s="645">
        <v>8157.76</v>
      </c>
      <c r="U46" s="643">
        <f t="shared" si="7"/>
        <v>40076.02000000025</v>
      </c>
      <c r="V46" s="130">
        <v>0</v>
      </c>
      <c r="W46" s="328">
        <f t="shared" si="5"/>
        <v>40076.02000000025</v>
      </c>
      <c r="X46" s="329">
        <v>40076.02</v>
      </c>
      <c r="Y46" s="131"/>
      <c r="Z46" s="7"/>
      <c r="AA46" s="7"/>
    </row>
    <row r="47" spans="1:27" ht="20.25" customHeight="1" thickBot="1">
      <c r="A47" s="652" t="s">
        <v>38</v>
      </c>
      <c r="B47" s="653"/>
      <c r="C47" s="324">
        <f aca="true" t="shared" si="14" ref="C47:Y47">C8+C14+C15+C16+C23+C24+C25+C29+C30+C35+C36+C37+C38+C39+C43+C44+C45+C46</f>
        <v>153997577.87000003</v>
      </c>
      <c r="D47" s="324">
        <f t="shared" si="14"/>
        <v>44057348.02000001</v>
      </c>
      <c r="E47" s="324">
        <f t="shared" si="14"/>
        <v>104106889.05000001</v>
      </c>
      <c r="F47" s="324">
        <f t="shared" si="14"/>
        <v>5833340.8</v>
      </c>
      <c r="G47" s="324">
        <f t="shared" si="14"/>
        <v>155712927.66000003</v>
      </c>
      <c r="H47" s="324">
        <f t="shared" si="14"/>
        <v>37441572.42</v>
      </c>
      <c r="I47" s="324">
        <f t="shared" si="14"/>
        <v>115330337.97000003</v>
      </c>
      <c r="J47" s="324">
        <f t="shared" si="14"/>
        <v>2941017.2700000005</v>
      </c>
      <c r="K47" s="324">
        <f t="shared" si="14"/>
        <v>-1715349.7899999968</v>
      </c>
      <c r="L47" s="324">
        <f t="shared" si="14"/>
        <v>23248676.41</v>
      </c>
      <c r="M47" s="324">
        <f t="shared" si="14"/>
        <v>14020510.390000002</v>
      </c>
      <c r="N47" s="324">
        <f t="shared" si="14"/>
        <v>9228166.02</v>
      </c>
      <c r="O47" s="331">
        <f t="shared" si="14"/>
        <v>8408204.249999998</v>
      </c>
      <c r="P47" s="331">
        <f t="shared" si="14"/>
        <v>-895388.0199999969</v>
      </c>
      <c r="Q47" s="324">
        <f t="shared" si="14"/>
        <v>6925853.15</v>
      </c>
      <c r="R47" s="331">
        <f t="shared" si="14"/>
        <v>2274232.4200000004</v>
      </c>
      <c r="S47" s="324">
        <f t="shared" si="14"/>
        <v>408036.6500000001</v>
      </c>
      <c r="T47" s="646">
        <f t="shared" si="14"/>
        <v>324638.95</v>
      </c>
      <c r="U47" s="331">
        <f t="shared" si="14"/>
        <v>3839630.410000004</v>
      </c>
      <c r="V47" s="647">
        <f t="shared" si="14"/>
        <v>92588.04000000001</v>
      </c>
      <c r="W47" s="330">
        <f t="shared" si="14"/>
        <v>3747042.370000004</v>
      </c>
      <c r="X47" s="324">
        <f t="shared" si="14"/>
        <v>4461827.83</v>
      </c>
      <c r="Y47" s="331">
        <f t="shared" si="14"/>
        <v>714785.46</v>
      </c>
      <c r="Z47" s="259"/>
      <c r="AA47" s="325"/>
    </row>
    <row r="48" spans="2:25" ht="15">
      <c r="B48" s="8"/>
      <c r="G48" s="9"/>
      <c r="H48" s="10"/>
      <c r="I48" s="57"/>
      <c r="J48" s="133"/>
      <c r="K48" s="12"/>
      <c r="L48" s="13"/>
      <c r="M48" s="10"/>
      <c r="N48" s="10"/>
      <c r="W48" s="15"/>
      <c r="X48" s="15"/>
      <c r="Y48" s="15"/>
    </row>
    <row r="49" spans="1:23" ht="5.25" customHeight="1">
      <c r="A49" s="135" t="s">
        <v>87</v>
      </c>
      <c r="B49" s="16"/>
      <c r="C49" s="13"/>
      <c r="D49" s="13"/>
      <c r="E49" s="13"/>
      <c r="F49" s="13"/>
      <c r="G49" s="9"/>
      <c r="H49" s="10"/>
      <c r="I49" s="57"/>
      <c r="J49" s="57"/>
      <c r="K49" s="18"/>
      <c r="L49" s="19"/>
      <c r="M49" s="35"/>
      <c r="N49" s="10"/>
      <c r="W49" s="20"/>
    </row>
    <row r="50" spans="1:26" ht="15">
      <c r="A50" s="135"/>
      <c r="B50" s="18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 t="s">
        <v>98</v>
      </c>
      <c r="W50" s="714">
        <f>Bilans!S46-RZiS!W47</f>
        <v>16.999999995343387</v>
      </c>
      <c r="X50" s="344">
        <f>X47-Y47</f>
        <v>3747042.37</v>
      </c>
      <c r="Y50" s="13"/>
      <c r="Z50" s="13"/>
    </row>
    <row r="51" spans="1:25" ht="15">
      <c r="A51" s="11"/>
      <c r="B51" s="12"/>
      <c r="C51" s="13"/>
      <c r="D51" s="13"/>
      <c r="E51" s="13"/>
      <c r="F51" s="14"/>
      <c r="G51" s="9"/>
      <c r="H51" s="10"/>
      <c r="I51" s="10"/>
      <c r="J51" s="17"/>
      <c r="K51" s="18"/>
      <c r="L51" s="19"/>
      <c r="M51" s="35"/>
      <c r="N51" s="10"/>
      <c r="X51" s="260"/>
      <c r="Y51" s="260"/>
    </row>
    <row r="52" spans="1:24" ht="30" customHeight="1">
      <c r="A52" s="17"/>
      <c r="B52" s="18"/>
      <c r="C52" s="19" t="s">
        <v>35</v>
      </c>
      <c r="D52" s="670"/>
      <c r="E52" s="670"/>
      <c r="F52" s="670"/>
      <c r="G52" s="20"/>
      <c r="H52" s="20"/>
      <c r="I52" s="20"/>
      <c r="J52" s="17"/>
      <c r="K52" s="18"/>
      <c r="L52" s="19"/>
      <c r="M52" s="35"/>
      <c r="N52" s="22"/>
      <c r="O52" s="20"/>
      <c r="P52" s="20"/>
      <c r="W52" s="15"/>
      <c r="X52" s="260"/>
    </row>
    <row r="53" spans="1:23" ht="30" customHeight="1">
      <c r="A53" s="17"/>
      <c r="B53" s="18"/>
      <c r="C53" s="19"/>
      <c r="D53" s="345"/>
      <c r="E53" s="345"/>
      <c r="F53" s="345"/>
      <c r="G53" s="20"/>
      <c r="H53" s="20"/>
      <c r="I53" s="20"/>
      <c r="J53" s="17"/>
      <c r="K53" s="18"/>
      <c r="L53" s="19"/>
      <c r="M53" s="35"/>
      <c r="N53" s="22"/>
      <c r="O53" s="20"/>
      <c r="P53" s="20"/>
      <c r="W53" s="15"/>
    </row>
    <row r="54" spans="1:16" ht="30" customHeight="1">
      <c r="A54" s="17"/>
      <c r="B54" s="18"/>
      <c r="C54" s="19"/>
      <c r="D54" s="345"/>
      <c r="E54" s="345"/>
      <c r="F54" s="345"/>
      <c r="G54" s="20"/>
      <c r="H54" s="20"/>
      <c r="I54" s="20"/>
      <c r="J54" s="17"/>
      <c r="K54" s="18"/>
      <c r="L54" s="19"/>
      <c r="M54" s="24"/>
      <c r="N54" s="23"/>
      <c r="O54" s="20"/>
      <c r="P54" s="20"/>
    </row>
    <row r="55" spans="1:16" ht="18.75" customHeight="1">
      <c r="A55" s="17"/>
      <c r="B55" s="25"/>
      <c r="C55" s="25"/>
      <c r="D55" s="345"/>
      <c r="E55" s="345"/>
      <c r="F55" s="345"/>
      <c r="G55" s="20"/>
      <c r="H55" s="20"/>
      <c r="I55" s="20"/>
      <c r="J55" s="17"/>
      <c r="K55" s="18"/>
      <c r="L55" s="19"/>
      <c r="M55" s="35"/>
      <c r="N55" s="23"/>
      <c r="O55" s="20"/>
      <c r="P55" s="20"/>
    </row>
    <row r="56" spans="1:16" ht="21" customHeight="1">
      <c r="A56" s="17"/>
      <c r="B56" s="18"/>
      <c r="C56" s="19"/>
      <c r="D56" s="36"/>
      <c r="E56" s="36"/>
      <c r="F56" s="36"/>
      <c r="G56" s="20"/>
      <c r="H56" s="20"/>
      <c r="I56" s="20"/>
      <c r="J56" s="17"/>
      <c r="K56" s="18"/>
      <c r="L56" s="19"/>
      <c r="M56" s="35"/>
      <c r="N56" s="23"/>
      <c r="O56" s="20"/>
      <c r="P56" s="20"/>
    </row>
    <row r="57" spans="1:16" ht="30" customHeight="1">
      <c r="A57" s="17"/>
      <c r="B57" s="18"/>
      <c r="C57" s="19"/>
      <c r="D57" s="345"/>
      <c r="E57" s="345"/>
      <c r="F57" s="345"/>
      <c r="G57" s="20"/>
      <c r="H57" s="20"/>
      <c r="I57" s="20"/>
      <c r="J57" s="11"/>
      <c r="K57" s="25"/>
      <c r="L57" s="24"/>
      <c r="M57" s="24"/>
      <c r="N57" s="21"/>
      <c r="O57" s="21"/>
      <c r="P57" s="21"/>
    </row>
    <row r="58" spans="1:16" ht="30" customHeight="1">
      <c r="A58" s="17"/>
      <c r="B58" s="25"/>
      <c r="C58" s="25"/>
      <c r="D58" s="345"/>
      <c r="E58" s="345"/>
      <c r="F58" s="345"/>
      <c r="G58" s="20"/>
      <c r="H58" s="20"/>
      <c r="I58" s="20"/>
      <c r="J58" s="11"/>
      <c r="K58" s="25"/>
      <c r="L58" s="24"/>
      <c r="M58" s="35"/>
      <c r="N58" s="21"/>
      <c r="O58" s="21"/>
      <c r="P58" s="21"/>
    </row>
    <row r="59" spans="1:14" ht="30" customHeight="1">
      <c r="A59" s="11"/>
      <c r="B59" s="25"/>
      <c r="C59" s="25"/>
      <c r="D59" s="345"/>
      <c r="E59" s="345"/>
      <c r="F59" s="345"/>
      <c r="G59" s="10"/>
      <c r="H59" s="10"/>
      <c r="I59" s="10"/>
      <c r="J59" s="11"/>
      <c r="K59" s="26"/>
      <c r="L59" s="24"/>
      <c r="M59" s="24"/>
      <c r="N59" s="10"/>
    </row>
    <row r="60" spans="1:6" ht="30" customHeight="1">
      <c r="A60" s="11"/>
      <c r="B60" s="27"/>
      <c r="C60" s="27"/>
      <c r="D60" s="345"/>
      <c r="E60" s="345"/>
      <c r="F60" s="345"/>
    </row>
    <row r="61" spans="1:6" ht="15">
      <c r="A61" s="17"/>
      <c r="B61" s="12"/>
      <c r="C61" s="13"/>
      <c r="D61" s="13"/>
      <c r="E61" s="13"/>
      <c r="F61" s="28"/>
    </row>
    <row r="62" spans="2:6" ht="15">
      <c r="B62" s="17"/>
      <c r="C62" s="12"/>
      <c r="D62" s="13"/>
      <c r="E62" s="13"/>
      <c r="F62" s="13"/>
    </row>
    <row r="63" ht="12.75">
      <c r="B63" s="1"/>
    </row>
    <row r="64" ht="12.75">
      <c r="B64" s="1"/>
    </row>
  </sheetData>
  <sheetProtection/>
  <mergeCells count="26">
    <mergeCell ref="W5:W7"/>
    <mergeCell ref="D6:F6"/>
    <mergeCell ref="G6:G7"/>
    <mergeCell ref="H6:J6"/>
    <mergeCell ref="K6:K7"/>
    <mergeCell ref="N6:N7"/>
    <mergeCell ref="Q6:Q7"/>
    <mergeCell ref="O5:O7"/>
    <mergeCell ref="P5:P7"/>
    <mergeCell ref="Q5:R5"/>
    <mergeCell ref="S6:S7"/>
    <mergeCell ref="S5:T5"/>
    <mergeCell ref="U5:U7"/>
    <mergeCell ref="V5:V7"/>
    <mergeCell ref="R6:R7"/>
    <mergeCell ref="T6:T7"/>
    <mergeCell ref="A47:B47"/>
    <mergeCell ref="D52:F52"/>
    <mergeCell ref="X5:Y6"/>
    <mergeCell ref="M6:M7"/>
    <mergeCell ref="A5:A7"/>
    <mergeCell ref="B5:B7"/>
    <mergeCell ref="C5:K5"/>
    <mergeCell ref="L5:N5"/>
    <mergeCell ref="C6:C7"/>
    <mergeCell ref="L6:L7"/>
  </mergeCells>
  <printOptions/>
  <pageMargins left="0.75" right="0.19" top="0.55" bottom="0.2" header="0.5" footer="0.17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hanna.opasinska</cp:lastModifiedBy>
  <cp:lastPrinted>2014-09-02T11:31:22Z</cp:lastPrinted>
  <dcterms:created xsi:type="dcterms:W3CDTF">1997-02-26T13:46:56Z</dcterms:created>
  <dcterms:modified xsi:type="dcterms:W3CDTF">2021-01-11T13:17:59Z</dcterms:modified>
  <cp:category/>
  <cp:version/>
  <cp:contentType/>
  <cp:contentStatus/>
</cp:coreProperties>
</file>